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firstSheet="4" activeTab="23"/>
  </bookViews>
  <sheets>
    <sheet name="Altalanos" sheetId="1" r:id="rId1"/>
    <sheet name="Birók" sheetId="2" r:id="rId2"/>
    <sheet name="NP110+elo" sheetId="3" r:id="rId3"/>
    <sheet name="NP110+" sheetId="4" r:id="rId4"/>
    <sheet name="NE45 elo" sheetId="5" r:id="rId5"/>
    <sheet name="NE45+" sheetId="6" r:id="rId6"/>
    <sheet name="NP130+ elo" sheetId="7" r:id="rId7"/>
    <sheet name="NP130+" sheetId="8" r:id="rId8"/>
    <sheet name="NE55 elo" sheetId="9" r:id="rId9"/>
    <sheet name="NE55+" sheetId="10" r:id="rId10"/>
    <sheet name="VP100+ elo" sheetId="11" r:id="rId11"/>
    <sheet name="VP100+" sheetId="12" r:id="rId12"/>
    <sheet name="NE60 elo" sheetId="13" r:id="rId13"/>
    <sheet name="NE60+" sheetId="14" r:id="rId14"/>
    <sheet name="VP120+ elo" sheetId="15" r:id="rId15"/>
    <sheet name="VP120+" sheetId="16" r:id="rId16"/>
    <sheet name="NE70 elo" sheetId="17" r:id="rId17"/>
    <sheet name="NE70+" sheetId="18" r:id="rId18"/>
    <sheet name="VP140+ elo" sheetId="19" r:id="rId19"/>
    <sheet name="VP140+" sheetId="20" r:id="rId20"/>
    <sheet name="FE35 elo" sheetId="21" r:id="rId21"/>
    <sheet name="FE35+" sheetId="22" r:id="rId22"/>
    <sheet name="FE45 elo" sheetId="23" r:id="rId23"/>
    <sheet name="FE45+" sheetId="24" r:id="rId24"/>
  </sheets>
  <externalReferences>
    <externalReference r:id="rId2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0">'FE35 elo'!$1:$6</definedName>
    <definedName name="_xlnm.Print_Titles" localSheetId="22">'FE45 elo'!$1:$6</definedName>
    <definedName name="_xlnm.Print_Titles" localSheetId="4">'NE45 elo'!$1:$6</definedName>
    <definedName name="_xlnm.Print_Titles" localSheetId="8">'NE55 elo'!$1:$6</definedName>
    <definedName name="_xlnm.Print_Titles" localSheetId="12">'NE60 elo'!$1:$6</definedName>
    <definedName name="_xlnm.Print_Titles" localSheetId="16">'NE70 elo'!$1:$6</definedName>
    <definedName name="_xlnm.Print_Titles" localSheetId="2">'NP110+elo'!$1:$5</definedName>
    <definedName name="_xlnm.Print_Titles" localSheetId="6">'NP130+ elo'!$1:$5</definedName>
    <definedName name="_xlnm.Print_Titles" localSheetId="10">'VP100+ elo'!$1:$5</definedName>
    <definedName name="_xlnm.Print_Titles" localSheetId="14">'VP120+ elo'!$1:$5</definedName>
    <definedName name="_xlnm.Print_Titles" localSheetId="18">'VP140+ elo'!$1:$5</definedName>
    <definedName name="_xlnm.Print_Area" localSheetId="1">'Birók'!$A$1:$N$29</definedName>
    <definedName name="_xlnm.Print_Area" localSheetId="20">'FE35 elo'!$A$1:$Q$134</definedName>
    <definedName name="_xlnm.Print_Area" localSheetId="21">'FE35+'!$A$1:$M$41</definedName>
    <definedName name="_xlnm.Print_Area" localSheetId="22">'FE45 elo'!$A$1:$Q$134</definedName>
    <definedName name="_xlnm.Print_Area" localSheetId="23">'FE45+'!$A$1:$M$47</definedName>
    <definedName name="_xlnm.Print_Area" localSheetId="4">'NE45 elo'!$A$1:$Q$134</definedName>
    <definedName name="_xlnm.Print_Area" localSheetId="5">'NE45+'!$A$1:$M$41</definedName>
    <definedName name="_xlnm.Print_Area" localSheetId="8">'NE55 elo'!$A$1:$Q$134</definedName>
    <definedName name="_xlnm.Print_Area" localSheetId="9">'NE55+'!$A$1:$M$41</definedName>
    <definedName name="_xlnm.Print_Area" localSheetId="12">'NE60 elo'!$A$1:$Q$134</definedName>
    <definedName name="_xlnm.Print_Area" localSheetId="13">'NE60+'!$A$1:$M$41</definedName>
    <definedName name="_xlnm.Print_Area" localSheetId="16">'NE70 elo'!$A$1:$Q$134</definedName>
    <definedName name="_xlnm.Print_Area" localSheetId="17">'NE70+'!$A$1:$M$41</definedName>
    <definedName name="_xlnm.Print_Area" localSheetId="3">'NP110+'!$A$1:$M$41</definedName>
    <definedName name="_xlnm.Print_Area" localSheetId="2">'NP110+elo'!$A$1:$P$87</definedName>
    <definedName name="_xlnm.Print_Area" localSheetId="7">'NP130+'!$A$1:$M$41</definedName>
    <definedName name="_xlnm.Print_Area" localSheetId="6">'NP130+ elo'!$A$1:$P$87</definedName>
    <definedName name="_xlnm.Print_Area" localSheetId="11">'VP100+'!$A$1:$M$47</definedName>
    <definedName name="_xlnm.Print_Area" localSheetId="10">'VP100+ elo'!$A$1:$P$87</definedName>
    <definedName name="_xlnm.Print_Area" localSheetId="15">'VP120+'!$A$1:$M$41</definedName>
    <definedName name="_xlnm.Print_Area" localSheetId="14">'VP120+ elo'!$A$1:$P$87</definedName>
    <definedName name="_xlnm.Print_Area" localSheetId="19">'VP140+'!$A$1:$R$79</definedName>
    <definedName name="_xlnm.Print_Area" localSheetId="18">'VP140+ elo'!$A$1:$P$87</definedName>
  </definedNames>
  <calcPr fullCalcOnLoad="1"/>
</workbook>
</file>

<file path=xl/comments1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0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<sst xmlns="http://schemas.openxmlformats.org/spreadsheetml/2006/main" count="1602" uniqueCount="353">
  <si>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</si>
  <si>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</si>
  <si>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</si>
  <si>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</si>
  <si>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</si>
  <si>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</si>
  <si>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</si>
  <si>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</si>
  <si>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</si>
  <si>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</si>
  <si>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</si>
  <si>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</si>
  <si>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</si>
  <si>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</si>
  <si>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</si>
  <si>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</si>
  <si>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</si>
  <si>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</si>
  <si>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</si>
  <si>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</si>
  <si>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</si>
  <si>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</si>
  <si>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</si>
  <si>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</si>
  <si>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</si>
  <si>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</si>
  <si>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</si>
  <si>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</si>
  <si>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</si>
  <si>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</si>
  <si>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</si>
  <si>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</si>
  <si>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</si>
  <si>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</si>
  <si>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</si>
  <si>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</si>
  <si>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</si>
  <si>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</si>
  <si>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</si>
  <si>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</si>
  <si>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</si>
  <si>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</si>
  <si>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</si>
  <si>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</si>
  <si>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</si>
  <si>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</si>
  <si>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</si>
  <si>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</si>
  <si>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</si>
  <si>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</si>
  <si>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</si>
  <si>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</si>
  <si>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</si>
  <si>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</si>
  <si>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</si>
  <si>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</si>
  <si>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</si>
  <si>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</si>
  <si>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</si>
  <si>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</si>
  <si>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</si>
  <si>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</si>
  <si>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</si>
  <si>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</si>
  <si>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</si>
  <si>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</si>
  <si>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</si>
  <si>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</si>
  <si>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</si>
  <si>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</si>
  <si>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</si>
  <si>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</si>
  <si>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</si>
  <si>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</si>
  <si>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</si>
  <si>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</si>
  <si>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</si>
  <si>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</si>
  <si>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</si>
  <si>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</si>
  <si>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</si>
  <si>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</si>
  <si>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</si>
  <si>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</si>
  <si>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</si>
  <si>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</si>
  <si>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</si>
  <si>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</si>
  <si>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</si>
  <si>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</si>
  <si>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</si>
  <si>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</si>
  <si>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</si>
  <si>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</si>
  <si>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</si>
  <si>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</si>
  <si>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</si>
  <si>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</si>
  <si>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</si>
  <si>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</si>
  <si>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</si>
  <si>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</si>
  <si>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</si>
  <si>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</si>
  <si>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</si>
  <si>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</si>
  <si>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</si>
  <si>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</si>
  <si>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</si>
  <si>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</si>
  <si>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</si>
  <si>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</si>
  <si>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</si>
  <si>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</si>
  <si>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</si>
  <si>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</si>
  <si>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</si>
  <si>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</si>
  <si>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</si>
  <si>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</si>
  <si>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</si>
  <si>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</si>
  <si>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</si>
  <si>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</si>
  <si>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</si>
  <si>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</si>
  <si>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</si>
  <si>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</si>
  <si>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</si>
  <si>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</si>
  <si>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</si>
  <si>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</si>
  <si>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</si>
  <si>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</si>
  <si>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Halker Kupa</t>
  </si>
  <si>
    <t>Ildikó</t>
  </si>
  <si>
    <t>Bodnár</t>
  </si>
  <si>
    <t>Györgyi</t>
  </si>
  <si>
    <t>Szőke</t>
  </si>
  <si>
    <t>Krisztina</t>
  </si>
  <si>
    <t>700502</t>
  </si>
  <si>
    <t>740801</t>
  </si>
  <si>
    <t>Koczka</t>
  </si>
  <si>
    <t>Zsuzsanna</t>
  </si>
  <si>
    <t>620827</t>
  </si>
  <si>
    <t xml:space="preserve">Szabó </t>
  </si>
  <si>
    <t>640202</t>
  </si>
  <si>
    <t>Magyar</t>
  </si>
  <si>
    <t>620314</t>
  </si>
  <si>
    <t>Thurzó</t>
  </si>
  <si>
    <t>Judit</t>
  </si>
  <si>
    <t>580319</t>
  </si>
  <si>
    <t>Nádori</t>
  </si>
  <si>
    <t>Katalin</t>
  </si>
  <si>
    <t>561120</t>
  </si>
  <si>
    <t>Lőrincz</t>
  </si>
  <si>
    <t>Zsóka</t>
  </si>
  <si>
    <t>540212</t>
  </si>
  <si>
    <t>Kovácsné Szabó</t>
  </si>
  <si>
    <t>Éva</t>
  </si>
  <si>
    <t>540713</t>
  </si>
  <si>
    <t>2020.09.11-13.</t>
  </si>
  <si>
    <t>BBTC SE</t>
  </si>
  <si>
    <t>Nagyistók-Nádasi Judit</t>
  </si>
  <si>
    <t>Bércesi</t>
  </si>
  <si>
    <t>Julianna</t>
  </si>
  <si>
    <t>500405</t>
  </si>
  <si>
    <t>Póka</t>
  </si>
  <si>
    <t>Ágnes</t>
  </si>
  <si>
    <t>490416</t>
  </si>
  <si>
    <t>Guoth</t>
  </si>
  <si>
    <t>Edit</t>
  </si>
  <si>
    <t>460924</t>
  </si>
  <si>
    <t>Harmath</t>
  </si>
  <si>
    <t>Rózsa</t>
  </si>
  <si>
    <t>480725</t>
  </si>
  <si>
    <t>Hajós</t>
  </si>
  <si>
    <t>Attila</t>
  </si>
  <si>
    <t>570219</t>
  </si>
  <si>
    <t>Szvitek</t>
  </si>
  <si>
    <t>László</t>
  </si>
  <si>
    <t>751211</t>
  </si>
  <si>
    <t>Mészáros</t>
  </si>
  <si>
    <t>András</t>
  </si>
  <si>
    <t>740210</t>
  </si>
  <si>
    <t>Kárpáti</t>
  </si>
  <si>
    <t>Zoltán</t>
  </si>
  <si>
    <t>701113</t>
  </si>
  <si>
    <t>Csonka</t>
  </si>
  <si>
    <t>680703</t>
  </si>
  <si>
    <t>Koponyás</t>
  </si>
  <si>
    <t>Tibor</t>
  </si>
  <si>
    <t>731005</t>
  </si>
  <si>
    <t>P</t>
  </si>
  <si>
    <t>Paszér</t>
  </si>
  <si>
    <t>Varga</t>
  </si>
  <si>
    <t>Kálmánné</t>
  </si>
  <si>
    <t>Eszter</t>
  </si>
  <si>
    <t>Kiss</t>
  </si>
  <si>
    <t>Orbán</t>
  </si>
  <si>
    <t>Zsuzsa</t>
  </si>
  <si>
    <t>-</t>
  </si>
  <si>
    <t>BODNÁR</t>
  </si>
  <si>
    <t>Szabóné</t>
  </si>
  <si>
    <t>Márta</t>
  </si>
  <si>
    <t>?</t>
  </si>
  <si>
    <t>FE45+</t>
  </si>
  <si>
    <t>Bérces</t>
  </si>
  <si>
    <t>Kiss /Orbán</t>
  </si>
  <si>
    <t>Ágnes/Zsuzsa</t>
  </si>
  <si>
    <t>NP130+</t>
  </si>
  <si>
    <t>Bércesi/Lőrincz</t>
  </si>
  <si>
    <t>Julianna/Zsóka</t>
  </si>
  <si>
    <t>Guoth/Póka</t>
  </si>
  <si>
    <t>Edit/Ágnes</t>
  </si>
  <si>
    <t xml:space="preserve">Kovács </t>
  </si>
  <si>
    <t>Melinda</t>
  </si>
  <si>
    <t xml:space="preserve">Nagy </t>
  </si>
  <si>
    <t>Erzsébet</t>
  </si>
  <si>
    <t>Paszér/Szabó</t>
  </si>
  <si>
    <t>Éva/Éva</t>
  </si>
  <si>
    <t>Kovácsné/Thurzó</t>
  </si>
  <si>
    <t>Éva/Judit</t>
  </si>
  <si>
    <t>Varga/Vargáné</t>
  </si>
  <si>
    <t>Eszter/Magdi</t>
  </si>
  <si>
    <t>Kovács/Nagy</t>
  </si>
  <si>
    <t>Melinda/Erzsébet</t>
  </si>
  <si>
    <t>NP110+</t>
  </si>
  <si>
    <t>NE45+</t>
  </si>
  <si>
    <t>NE55+</t>
  </si>
  <si>
    <t>NE60+</t>
  </si>
  <si>
    <t>NE70+</t>
  </si>
  <si>
    <t>NE35+</t>
  </si>
  <si>
    <t>Koszics</t>
  </si>
  <si>
    <t>Gábor</t>
  </si>
  <si>
    <t>801224</t>
  </si>
  <si>
    <t>Szekeres</t>
  </si>
  <si>
    <t>811226</t>
  </si>
  <si>
    <t>Árok</t>
  </si>
  <si>
    <t>Dávid</t>
  </si>
  <si>
    <t>840326</t>
  </si>
  <si>
    <t>FE35+</t>
  </si>
  <si>
    <t>Dócs</t>
  </si>
  <si>
    <t>680302</t>
  </si>
  <si>
    <t>Moser</t>
  </si>
  <si>
    <t>Károly</t>
  </si>
  <si>
    <t>771028</t>
  </si>
  <si>
    <t>Bogdán</t>
  </si>
  <si>
    <t>Tamás</t>
  </si>
  <si>
    <t>VP100+</t>
  </si>
  <si>
    <t xml:space="preserve">Dócs </t>
  </si>
  <si>
    <t>Czinege</t>
  </si>
  <si>
    <t>István</t>
  </si>
  <si>
    <t>Barta</t>
  </si>
  <si>
    <t>Kovács</t>
  </si>
  <si>
    <t>Németh</t>
  </si>
  <si>
    <t>Zsolt</t>
  </si>
  <si>
    <t>VP120+</t>
  </si>
  <si>
    <t xml:space="preserve">Magyar </t>
  </si>
  <si>
    <t xml:space="preserve">Epich </t>
  </si>
  <si>
    <t xml:space="preserve">Thurzó </t>
  </si>
  <si>
    <t>Cseke</t>
  </si>
  <si>
    <t>Sándor</t>
  </si>
  <si>
    <t>Fehérváry</t>
  </si>
  <si>
    <t xml:space="preserve">Lipták </t>
  </si>
  <si>
    <t>550320</t>
  </si>
  <si>
    <t>Szabó</t>
  </si>
  <si>
    <t>Hajba</t>
  </si>
  <si>
    <t>Csaba</t>
  </si>
  <si>
    <t>VP140+</t>
  </si>
  <si>
    <t xml:space="preserve">Nádori </t>
  </si>
  <si>
    <t>Kamerda</t>
  </si>
  <si>
    <t xml:space="preserve">Kiss </t>
  </si>
  <si>
    <t xml:space="preserve">Pohly </t>
  </si>
  <si>
    <t>Ferenc</t>
  </si>
  <si>
    <t>Gyula</t>
  </si>
  <si>
    <t>390906</t>
  </si>
  <si>
    <t>Garami</t>
  </si>
  <si>
    <t>Házos</t>
  </si>
  <si>
    <t>Huba</t>
  </si>
  <si>
    <t>390305</t>
  </si>
  <si>
    <t>710422</t>
  </si>
  <si>
    <t>Berki</t>
  </si>
  <si>
    <t>660503</t>
  </si>
  <si>
    <t>Simiglai</t>
  </si>
  <si>
    <t>620202</t>
  </si>
  <si>
    <t>Dobosi</t>
  </si>
  <si>
    <t>651031</t>
  </si>
  <si>
    <t>Paszér/Fehérváry</t>
  </si>
  <si>
    <t>Dócs/Czinege</t>
  </si>
  <si>
    <t>Éva/Sándor</t>
  </si>
  <si>
    <t>Katalin/István</t>
  </si>
  <si>
    <t>Berki/Simiglai</t>
  </si>
  <si>
    <t>Bodnár/Barta</t>
  </si>
  <si>
    <t>Györgyi/Attila</t>
  </si>
  <si>
    <t>Kovács/Németh</t>
  </si>
  <si>
    <t>Melinda/Zsolt</t>
  </si>
  <si>
    <t>Szabóné/Dobosi</t>
  </si>
  <si>
    <t>Márta/Csaba</t>
  </si>
  <si>
    <t>Magyar/Epich</t>
  </si>
  <si>
    <t>Ildikó/László</t>
  </si>
  <si>
    <t>Thurzó/Cseke</t>
  </si>
  <si>
    <t>Judit/Sándor</t>
  </si>
  <si>
    <t>Kovácsné/Lipták</t>
  </si>
  <si>
    <t>Éva/László</t>
  </si>
  <si>
    <t>Szabó/Hajba</t>
  </si>
  <si>
    <t>Éva/Csaba</t>
  </si>
  <si>
    <t>470130</t>
  </si>
  <si>
    <t>x</t>
  </si>
  <si>
    <t>5/8</t>
  </si>
  <si>
    <t>8/5</t>
  </si>
  <si>
    <t>0/8</t>
  </si>
  <si>
    <t>8/0</t>
  </si>
  <si>
    <t>8/6</t>
  </si>
  <si>
    <t>6/8</t>
  </si>
  <si>
    <t>III.</t>
  </si>
  <si>
    <t>II.</t>
  </si>
  <si>
    <t>I.</t>
  </si>
  <si>
    <t>8/4</t>
  </si>
  <si>
    <t>8/3</t>
  </si>
  <si>
    <t>4/8</t>
  </si>
  <si>
    <t>3/8</t>
  </si>
  <si>
    <t>8/1</t>
  </si>
  <si>
    <t>1/8</t>
  </si>
  <si>
    <t>4.</t>
  </si>
  <si>
    <t>2/8</t>
  </si>
  <si>
    <t>8/2</t>
  </si>
  <si>
    <t>jn</t>
  </si>
  <si>
    <t>as</t>
  </si>
  <si>
    <t>a</t>
  </si>
  <si>
    <t>KISS</t>
  </si>
  <si>
    <t>POHLY</t>
  </si>
  <si>
    <t>ORBÁN</t>
  </si>
  <si>
    <t>GARAMI</t>
  </si>
  <si>
    <t>LŐRINCZ</t>
  </si>
  <si>
    <t>ZSÓKA</t>
  </si>
  <si>
    <t>HARMATH</t>
  </si>
  <si>
    <t>GUOTH</t>
  </si>
  <si>
    <t>CSEKE</t>
  </si>
  <si>
    <t>NÁDORI</t>
  </si>
  <si>
    <t>KAMERDA</t>
  </si>
  <si>
    <t>BÉRCESI</t>
  </si>
  <si>
    <t>HÁZOS</t>
  </si>
  <si>
    <t>b</t>
  </si>
  <si>
    <t>jn.</t>
  </si>
  <si>
    <t>8/9</t>
  </si>
  <si>
    <t>9/8</t>
  </si>
  <si>
    <t>62 62</t>
  </si>
  <si>
    <t>5.</t>
  </si>
  <si>
    <t>6.</t>
  </si>
  <si>
    <t>bs</t>
  </si>
  <si>
    <t>8í</t>
  </si>
  <si>
    <t>pont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</si>
</sst>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i/>
      <sz val="9"/>
      <color indexed="10"/>
      <name val="Arial"/>
      <family val="2"/>
    </font>
    <font>
      <b/>
      <i/>
      <sz val="8.5"/>
      <color indexed="10"/>
      <name val="Arial"/>
      <family val="2"/>
    </font>
    <font>
      <b/>
      <sz val="8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8.5"/>
      <color rgb="FFFF0000"/>
      <name val="Arial"/>
      <family val="2"/>
    </font>
    <font>
      <b/>
      <sz val="8.5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90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8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 vertical="center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3" fillId="38" borderId="24" xfId="0" applyFont="1" applyFill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8" applyNumberFormat="1" applyFont="1" applyBorder="1" applyAlignment="1" applyProtection="1">
      <alignment vertical="center"/>
      <protection locked="0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28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8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5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6" xfId="0" applyFont="1" applyFill="1" applyBorder="1" applyAlignment="1">
      <alignment horizontal="center" wrapText="1"/>
    </xf>
    <xf numFmtId="0" fontId="29" fillId="36" borderId="46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35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49" fontId="51" fillId="34" borderId="32" xfId="0" applyNumberFormat="1" applyFont="1" applyFill="1" applyBorder="1" applyAlignment="1">
      <alignment vertical="center"/>
    </xf>
    <xf numFmtId="49" fontId="32" fillId="34" borderId="33" xfId="0" applyNumberFormat="1" applyFont="1" applyFill="1" applyBorder="1" applyAlignment="1">
      <alignment vertical="center"/>
    </xf>
    <xf numFmtId="49" fontId="32" fillId="34" borderId="51" xfId="0" applyNumberFormat="1" applyFont="1" applyFill="1" applyBorder="1" applyAlignment="1">
      <alignment vertical="center"/>
    </xf>
    <xf numFmtId="49" fontId="9" fillId="34" borderId="33" xfId="0" applyNumberFormat="1" applyFont="1" applyFill="1" applyBorder="1" applyAlignment="1">
      <alignment horizontal="left" vertical="center"/>
    </xf>
    <xf numFmtId="49" fontId="9" fillId="34" borderId="47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50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8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4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2" fillId="39" borderId="0" xfId="0" applyFont="1" applyFill="1" applyAlignment="1">
      <alignment/>
    </xf>
    <xf numFmtId="0" fontId="52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3" fillId="39" borderId="0" xfId="0" applyFont="1" applyFill="1" applyAlignment="1">
      <alignment horizontal="center"/>
    </xf>
    <xf numFmtId="0" fontId="53" fillId="37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51" fillId="34" borderId="10" xfId="0" applyNumberFormat="1" applyFont="1" applyFill="1" applyBorder="1" applyAlignment="1">
      <alignment vertical="center" shrinkToFit="1"/>
    </xf>
    <xf numFmtId="49" fontId="13" fillId="33" borderId="29" xfId="0" applyNumberFormat="1" applyFont="1" applyFill="1" applyBorder="1" applyAlignment="1">
      <alignment horizontal="center" wrapText="1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vertical="center" shrinkToFit="1"/>
    </xf>
    <xf numFmtId="49" fontId="51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55" xfId="0" applyNumberFormat="1" applyFont="1" applyFill="1" applyBorder="1" applyAlignment="1">
      <alignment horizontal="center" wrapText="1"/>
    </xf>
    <xf numFmtId="0" fontId="30" fillId="0" borderId="56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3" fillId="43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0" fontId="0" fillId="39" borderId="16" xfId="0" applyFont="1" applyFill="1" applyBorder="1" applyAlignment="1">
      <alignment horizontal="center"/>
    </xf>
    <xf numFmtId="0" fontId="4" fillId="0" borderId="0" xfId="56" applyFont="1" applyAlignment="1">
      <alignment vertical="top"/>
      <protection/>
    </xf>
    <xf numFmtId="0" fontId="0" fillId="0" borderId="0" xfId="56" applyFont="1">
      <alignment/>
      <protection/>
    </xf>
    <xf numFmtId="49" fontId="21" fillId="33" borderId="0" xfId="56" applyNumberFormat="1" applyFont="1" applyFill="1" applyAlignment="1">
      <alignment vertical="center"/>
      <protection/>
    </xf>
    <xf numFmtId="49" fontId="28" fillId="33" borderId="0" xfId="56" applyNumberFormat="1" applyFont="1" applyFill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6" fillId="0" borderId="0" xfId="56" applyFont="1" applyAlignment="1">
      <alignment vertical="center"/>
      <protection/>
    </xf>
    <xf numFmtId="49" fontId="8" fillId="33" borderId="0" xfId="56" applyNumberFormat="1" applyFont="1" applyFill="1" applyAlignment="1">
      <alignment horizontal="right" vertical="center"/>
      <protection/>
    </xf>
    <xf numFmtId="49" fontId="8" fillId="33" borderId="0" xfId="56" applyNumberFormat="1" applyFont="1" applyFill="1" applyAlignment="1">
      <alignment horizontal="center" vertical="center"/>
      <protection/>
    </xf>
    <xf numFmtId="0" fontId="30" fillId="0" borderId="0" xfId="56" applyFont="1" applyAlignment="1">
      <alignment vertical="center"/>
      <protection/>
    </xf>
    <xf numFmtId="0" fontId="41" fillId="37" borderId="0" xfId="56" applyFont="1" applyFill="1" applyAlignment="1">
      <alignment vertical="center"/>
      <protection/>
    </xf>
    <xf numFmtId="49" fontId="38" fillId="37" borderId="0" xfId="56" applyNumberFormat="1" applyFont="1" applyFill="1" applyAlignment="1">
      <alignment vertical="center"/>
      <protection/>
    </xf>
    <xf numFmtId="49" fontId="41" fillId="37" borderId="0" xfId="56" applyNumberFormat="1" applyFont="1" applyFill="1" applyAlignment="1">
      <alignment vertical="center"/>
      <protection/>
    </xf>
    <xf numFmtId="0" fontId="0" fillId="37" borderId="0" xfId="56" applyFont="1" applyFill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38" fillId="37" borderId="0" xfId="56" applyFont="1" applyFill="1" applyAlignment="1">
      <alignment horizontal="center" vertical="center"/>
      <protection/>
    </xf>
    <xf numFmtId="0" fontId="42" fillId="44" borderId="26" xfId="56" applyFont="1" applyFill="1" applyBorder="1" applyAlignment="1">
      <alignment horizontal="right" vertical="center"/>
      <protection/>
    </xf>
    <xf numFmtId="49" fontId="38" fillId="37" borderId="0" xfId="56" applyNumberFormat="1" applyFont="1" applyFill="1" applyBorder="1" applyAlignment="1">
      <alignment vertical="center"/>
      <protection/>
    </xf>
    <xf numFmtId="49" fontId="38" fillId="37" borderId="0" xfId="56" applyNumberFormat="1" applyFont="1" applyFill="1" applyAlignment="1">
      <alignment horizontal="center" vertical="center"/>
      <protection/>
    </xf>
    <xf numFmtId="49" fontId="43" fillId="37" borderId="0" xfId="56" applyNumberFormat="1" applyFont="1" applyFill="1" applyAlignment="1">
      <alignment vertical="center"/>
      <protection/>
    </xf>
    <xf numFmtId="49" fontId="44" fillId="37" borderId="0" xfId="56" applyNumberFormat="1" applyFont="1" applyFill="1" applyAlignment="1">
      <alignment vertical="center"/>
      <protection/>
    </xf>
    <xf numFmtId="0" fontId="0" fillId="37" borderId="0" xfId="56" applyFill="1" applyAlignment="1">
      <alignment vertical="center"/>
      <protection/>
    </xf>
    <xf numFmtId="0" fontId="0" fillId="0" borderId="0" xfId="56" applyAlignment="1">
      <alignment vertical="center"/>
      <protection/>
    </xf>
    <xf numFmtId="0" fontId="21" fillId="33" borderId="32" xfId="56" applyFont="1" applyFill="1" applyBorder="1" applyAlignment="1">
      <alignment vertical="center"/>
      <protection/>
    </xf>
    <xf numFmtId="0" fontId="21" fillId="33" borderId="33" xfId="56" applyFont="1" applyFill="1" applyBorder="1" applyAlignment="1">
      <alignment vertical="center"/>
      <protection/>
    </xf>
    <xf numFmtId="49" fontId="22" fillId="33" borderId="33" xfId="56" applyNumberFormat="1" applyFont="1" applyFill="1" applyBorder="1" applyAlignment="1">
      <alignment horizontal="center" vertical="center"/>
      <protection/>
    </xf>
    <xf numFmtId="49" fontId="22" fillId="33" borderId="33" xfId="56" applyNumberFormat="1" applyFont="1" applyFill="1" applyBorder="1" applyAlignment="1">
      <alignment vertical="center"/>
      <protection/>
    </xf>
    <xf numFmtId="49" fontId="28" fillId="33" borderId="33" xfId="56" applyNumberFormat="1" applyFont="1" applyFill="1" applyBorder="1" applyAlignment="1">
      <alignment vertical="center"/>
      <protection/>
    </xf>
    <xf numFmtId="49" fontId="28" fillId="33" borderId="47" xfId="56" applyNumberFormat="1" applyFont="1" applyFill="1" applyBorder="1" applyAlignment="1">
      <alignment vertical="center"/>
      <protection/>
    </xf>
    <xf numFmtId="49" fontId="21" fillId="33" borderId="33" xfId="56" applyNumberFormat="1" applyFont="1" applyFill="1" applyBorder="1" applyAlignment="1">
      <alignment horizontal="left" vertical="center"/>
      <protection/>
    </xf>
    <xf numFmtId="49" fontId="21" fillId="0" borderId="33" xfId="56" applyNumberFormat="1" applyFont="1" applyBorder="1" applyAlignment="1">
      <alignment horizontal="left" vertical="center"/>
      <protection/>
    </xf>
    <xf numFmtId="49" fontId="28" fillId="37" borderId="47" xfId="56" applyNumberFormat="1" applyFont="1" applyFill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8" fillId="37" borderId="0" xfId="56" applyFont="1" applyFill="1" applyAlignment="1">
      <alignment vertical="center"/>
      <protection/>
    </xf>
    <xf numFmtId="49" fontId="8" fillId="37" borderId="0" xfId="56" applyNumberFormat="1" applyFont="1" applyFill="1" applyAlignment="1">
      <alignment vertical="center"/>
      <protection/>
    </xf>
    <xf numFmtId="49" fontId="8" fillId="37" borderId="16" xfId="56" applyNumberFormat="1" applyFont="1" applyFill="1" applyBorder="1" applyAlignment="1">
      <alignment vertical="center"/>
      <protection/>
    </xf>
    <xf numFmtId="0" fontId="8" fillId="37" borderId="16" xfId="56" applyFont="1" applyFill="1" applyBorder="1" applyAlignment="1">
      <alignment vertical="center"/>
      <protection/>
    </xf>
    <xf numFmtId="49" fontId="8" fillId="33" borderId="40" xfId="56" applyNumberFormat="1" applyFont="1" applyFill="1" applyBorder="1" applyAlignment="1">
      <alignment vertical="center"/>
      <protection/>
    </xf>
    <xf numFmtId="49" fontId="8" fillId="33" borderId="36" xfId="56" applyNumberFormat="1" applyFont="1" applyFill="1" applyBorder="1" applyAlignment="1">
      <alignment vertical="center"/>
      <protection/>
    </xf>
    <xf numFmtId="49" fontId="8" fillId="33" borderId="41" xfId="56" applyNumberFormat="1" applyFont="1" applyFill="1" applyBorder="1" applyAlignment="1">
      <alignment horizontal="right" vertical="center"/>
      <protection/>
    </xf>
    <xf numFmtId="0" fontId="8" fillId="33" borderId="34" xfId="56" applyFont="1" applyFill="1" applyBorder="1" applyAlignment="1">
      <alignment vertical="center"/>
      <protection/>
    </xf>
    <xf numFmtId="49" fontId="8" fillId="33" borderId="0" xfId="56" applyNumberFormat="1" applyFont="1" applyFill="1" applyBorder="1" applyAlignment="1">
      <alignment horizontal="right" vertical="center"/>
      <protection/>
    </xf>
    <xf numFmtId="49" fontId="8" fillId="33" borderId="26" xfId="56" applyNumberFormat="1" applyFont="1" applyFill="1" applyBorder="1" applyAlignment="1">
      <alignment horizontal="right" vertical="center"/>
      <protection/>
    </xf>
    <xf numFmtId="0" fontId="21" fillId="33" borderId="34" xfId="56" applyFont="1" applyFill="1" applyBorder="1" applyAlignment="1">
      <alignment vertical="center"/>
      <protection/>
    </xf>
    <xf numFmtId="0" fontId="21" fillId="33" borderId="0" xfId="56" applyFont="1" applyFill="1" applyBorder="1" applyAlignment="1">
      <alignment vertical="center"/>
      <protection/>
    </xf>
    <xf numFmtId="49" fontId="8" fillId="33" borderId="34" xfId="56" applyNumberFormat="1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horizontal="right" vertical="center"/>
      <protection/>
    </xf>
    <xf numFmtId="0" fontId="8" fillId="33" borderId="26" xfId="56" applyFont="1" applyFill="1" applyBorder="1" applyAlignment="1">
      <alignment horizontal="right" vertical="center"/>
      <protection/>
    </xf>
    <xf numFmtId="49" fontId="8" fillId="33" borderId="37" xfId="56" applyNumberFormat="1" applyFont="1" applyFill="1" applyBorder="1" applyAlignment="1">
      <alignment vertical="center"/>
      <protection/>
    </xf>
    <xf numFmtId="49" fontId="8" fillId="33" borderId="16" xfId="56" applyNumberFormat="1" applyFont="1" applyFill="1" applyBorder="1" applyAlignment="1">
      <alignment vertical="center"/>
      <protection/>
    </xf>
    <xf numFmtId="0" fontId="8" fillId="33" borderId="16" xfId="56" applyFont="1" applyFill="1" applyBorder="1" applyAlignment="1">
      <alignment horizontal="right" vertical="center"/>
      <protection/>
    </xf>
    <xf numFmtId="0" fontId="8" fillId="33" borderId="27" xfId="56" applyFont="1" applyFill="1" applyBorder="1" applyAlignment="1">
      <alignment horizontal="right" vertical="center"/>
      <protection/>
    </xf>
    <xf numFmtId="0" fontId="0" fillId="0" borderId="0" xfId="56">
      <alignment/>
      <protection/>
    </xf>
    <xf numFmtId="0" fontId="34" fillId="0" borderId="0" xfId="56" applyFont="1">
      <alignment/>
      <protection/>
    </xf>
    <xf numFmtId="0" fontId="14" fillId="0" borderId="0" xfId="56" applyFont="1">
      <alignment/>
      <protection/>
    </xf>
    <xf numFmtId="49" fontId="10" fillId="0" borderId="0" xfId="56" applyNumberFormat="1" applyFont="1" applyAlignment="1">
      <alignment vertical="top"/>
      <protection/>
    </xf>
    <xf numFmtId="0" fontId="10" fillId="0" borderId="0" xfId="56" applyFont="1" applyAlignment="1">
      <alignment vertical="top"/>
      <protection/>
    </xf>
    <xf numFmtId="49" fontId="50" fillId="0" borderId="0" xfId="56" applyNumberFormat="1" applyFont="1" applyAlignment="1">
      <alignment horizontal="center"/>
      <protection/>
    </xf>
    <xf numFmtId="0" fontId="27" fillId="0" borderId="0" xfId="56" applyFont="1" applyAlignment="1">
      <alignment vertical="top"/>
      <protection/>
    </xf>
    <xf numFmtId="0" fontId="30" fillId="0" borderId="0" xfId="56" applyFont="1" applyAlignment="1">
      <alignment horizontal="left"/>
      <protection/>
    </xf>
    <xf numFmtId="0" fontId="13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49" fontId="12" fillId="0" borderId="0" xfId="56" applyNumberFormat="1" applyFont="1" applyAlignment="1">
      <alignment horizontal="left"/>
      <protection/>
    </xf>
    <xf numFmtId="49" fontId="12" fillId="0" borderId="0" xfId="56" applyNumberFormat="1" applyFont="1">
      <alignment/>
      <protection/>
    </xf>
    <xf numFmtId="0" fontId="21" fillId="33" borderId="0" xfId="56" applyFont="1" applyFill="1" applyAlignment="1">
      <alignment vertical="center"/>
      <protection/>
    </xf>
    <xf numFmtId="0" fontId="28" fillId="33" borderId="0" xfId="56" applyFont="1" applyFill="1" applyAlignment="1">
      <alignment vertical="center"/>
      <protection/>
    </xf>
    <xf numFmtId="49" fontId="21" fillId="33" borderId="0" xfId="56" applyNumberFormat="1" applyFont="1" applyFill="1" applyAlignment="1">
      <alignment horizontal="right" vertical="center"/>
      <protection/>
    </xf>
    <xf numFmtId="0" fontId="22" fillId="33" borderId="0" xfId="56" applyFont="1" applyFill="1" applyAlignment="1">
      <alignment horizontal="right" vertical="center"/>
      <protection/>
    </xf>
    <xf numFmtId="14" fontId="16" fillId="0" borderId="15" xfId="56" applyNumberFormat="1" applyFont="1" applyBorder="1" applyAlignment="1">
      <alignment horizontal="left" vertical="center"/>
      <protection/>
    </xf>
    <xf numFmtId="0" fontId="16" fillId="0" borderId="15" xfId="56" applyFont="1" applyBorder="1" applyAlignment="1">
      <alignment vertical="center"/>
      <protection/>
    </xf>
    <xf numFmtId="49" fontId="16" fillId="0" borderId="15" xfId="56" applyNumberFormat="1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0" fontId="36" fillId="0" borderId="15" xfId="56" applyFont="1" applyBorder="1" applyAlignment="1">
      <alignment vertical="center"/>
      <protection/>
    </xf>
    <xf numFmtId="49" fontId="36" fillId="0" borderId="15" xfId="56" applyNumberFormat="1" applyFont="1" applyBorder="1" applyAlignment="1">
      <alignment vertical="center"/>
      <protection/>
    </xf>
    <xf numFmtId="0" fontId="17" fillId="0" borderId="15" xfId="56" applyFont="1" applyBorder="1" applyAlignment="1">
      <alignment horizontal="right" vertical="center"/>
      <protection/>
    </xf>
    <xf numFmtId="49" fontId="17" fillId="0" borderId="15" xfId="56" applyNumberFormat="1" applyFont="1" applyBorder="1" applyAlignment="1">
      <alignment horizontal="right" vertical="center"/>
      <protection/>
    </xf>
    <xf numFmtId="0" fontId="8" fillId="33" borderId="0" xfId="56" applyFont="1" applyFill="1" applyAlignment="1">
      <alignment horizontal="right" vertical="center"/>
      <protection/>
    </xf>
    <xf numFmtId="0" fontId="8" fillId="33" borderId="0" xfId="56" applyFont="1" applyFill="1" applyAlignment="1">
      <alignment horizontal="center" vertical="center"/>
      <protection/>
    </xf>
    <xf numFmtId="0" fontId="8" fillId="33" borderId="0" xfId="56" applyFont="1" applyFill="1" applyAlignment="1">
      <alignment horizontal="center" vertical="center" shrinkToFit="1"/>
      <protection/>
    </xf>
    <xf numFmtId="0" fontId="8" fillId="33" borderId="0" xfId="56" applyFont="1" applyFill="1" applyAlignment="1">
      <alignment horizontal="left" vertical="center"/>
      <protection/>
    </xf>
    <xf numFmtId="0" fontId="34" fillId="33" borderId="0" xfId="56" applyFont="1" applyFill="1" applyAlignment="1">
      <alignment horizontal="center" vertical="center"/>
      <protection/>
    </xf>
    <xf numFmtId="0" fontId="34" fillId="33" borderId="0" xfId="56" applyFont="1" applyFill="1" applyAlignment="1">
      <alignment vertical="center"/>
      <protection/>
    </xf>
    <xf numFmtId="0" fontId="30" fillId="33" borderId="0" xfId="56" applyFont="1" applyFill="1" applyAlignment="1">
      <alignment horizontal="right" vertical="center"/>
      <protection/>
    </xf>
    <xf numFmtId="0" fontId="30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left" vertical="center"/>
      <protection/>
    </xf>
    <xf numFmtId="0" fontId="55" fillId="0" borderId="0" xfId="56" applyFont="1" applyAlignment="1">
      <alignment horizontal="center" vertical="center"/>
      <protection/>
    </xf>
    <xf numFmtId="0" fontId="55" fillId="0" borderId="0" xfId="56" applyFont="1" applyAlignment="1">
      <alignment vertical="center"/>
      <protection/>
    </xf>
    <xf numFmtId="0" fontId="37" fillId="33" borderId="0" xfId="56" applyFont="1" applyFill="1" applyAlignment="1">
      <alignment horizontal="center" vertical="center"/>
      <protection/>
    </xf>
    <xf numFmtId="0" fontId="38" fillId="0" borderId="16" xfId="56" applyFont="1" applyBorder="1" applyAlignment="1">
      <alignment horizontal="center" vertical="center"/>
      <protection/>
    </xf>
    <xf numFmtId="0" fontId="39" fillId="45" borderId="16" xfId="56" applyFont="1" applyFill="1" applyBorder="1" applyAlignment="1">
      <alignment horizontal="center" vertical="center"/>
      <protection/>
    </xf>
    <xf numFmtId="0" fontId="37" fillId="0" borderId="16" xfId="56" applyFont="1" applyBorder="1" applyAlignment="1">
      <alignment vertical="center" shrinkToFit="1"/>
      <protection/>
    </xf>
    <xf numFmtId="0" fontId="37" fillId="0" borderId="16" xfId="56" applyFont="1" applyBorder="1" applyAlignment="1">
      <alignment vertical="center"/>
      <protection/>
    </xf>
    <xf numFmtId="0" fontId="13" fillId="0" borderId="16" xfId="56" applyFont="1" applyBorder="1" applyAlignment="1">
      <alignment vertical="center"/>
      <protection/>
    </xf>
    <xf numFmtId="0" fontId="41" fillId="0" borderId="16" xfId="56" applyFont="1" applyBorder="1" applyAlignment="1">
      <alignment horizontal="center" vertical="center"/>
      <protection/>
    </xf>
    <xf numFmtId="0" fontId="38" fillId="0" borderId="0" xfId="56" applyFont="1" applyAlignment="1">
      <alignment vertical="center"/>
      <protection/>
    </xf>
    <xf numFmtId="0" fontId="41" fillId="0" borderId="0" xfId="56" applyFont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38" fillId="33" borderId="0" xfId="56" applyFont="1" applyFill="1" applyAlignment="1">
      <alignment horizontal="center" vertical="center"/>
      <protection/>
    </xf>
    <xf numFmtId="0" fontId="38" fillId="0" borderId="0" xfId="56" applyFont="1" applyAlignment="1">
      <alignment horizontal="center" vertical="center"/>
      <protection/>
    </xf>
    <xf numFmtId="0" fontId="45" fillId="0" borderId="27" xfId="56" applyFont="1" applyBorder="1" applyAlignment="1">
      <alignment horizontal="right" vertical="center"/>
      <protection/>
    </xf>
    <xf numFmtId="0" fontId="37" fillId="0" borderId="0" xfId="56" applyFont="1" applyAlignment="1">
      <alignment vertical="center"/>
      <protection/>
    </xf>
    <xf numFmtId="0" fontId="0" fillId="0" borderId="22" xfId="56" applyFont="1" applyBorder="1" applyAlignment="1">
      <alignment vertical="center"/>
      <protection/>
    </xf>
    <xf numFmtId="0" fontId="38" fillId="0" borderId="0" xfId="56" applyFont="1" applyAlignment="1">
      <alignment horizontal="center" vertical="center"/>
      <protection/>
    </xf>
    <xf numFmtId="0" fontId="38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47" fillId="0" borderId="26" xfId="56" applyFont="1" applyBorder="1" applyAlignment="1">
      <alignment horizontal="center" vertical="center"/>
      <protection/>
    </xf>
    <xf numFmtId="0" fontId="40" fillId="0" borderId="0" xfId="56" applyFont="1" applyAlignment="1">
      <alignment horizontal="left" vertical="center"/>
      <protection/>
    </xf>
    <xf numFmtId="0" fontId="41" fillId="0" borderId="0" xfId="56" applyFont="1" applyAlignment="1">
      <alignment horizontal="left" vertical="center"/>
      <protection/>
    </xf>
    <xf numFmtId="0" fontId="34" fillId="0" borderId="0" xfId="56" applyFont="1" applyAlignment="1">
      <alignment horizontal="right" vertical="center"/>
      <protection/>
    </xf>
    <xf numFmtId="0" fontId="40" fillId="0" borderId="16" xfId="56" applyFont="1" applyBorder="1" applyAlignment="1">
      <alignment horizontal="left" vertical="center"/>
      <protection/>
    </xf>
    <xf numFmtId="0" fontId="45" fillId="0" borderId="16" xfId="56" applyFont="1" applyBorder="1" applyAlignment="1">
      <alignment horizontal="right" vertical="center"/>
      <protection/>
    </xf>
    <xf numFmtId="0" fontId="38" fillId="0" borderId="16" xfId="56" applyFont="1" applyBorder="1" applyAlignment="1">
      <alignment vertical="center" shrinkToFit="1"/>
      <protection/>
    </xf>
    <xf numFmtId="0" fontId="38" fillId="0" borderId="16" xfId="56" applyFont="1" applyBorder="1" applyAlignment="1">
      <alignment vertical="center"/>
      <protection/>
    </xf>
    <xf numFmtId="0" fontId="0" fillId="0" borderId="16" xfId="56" applyFont="1" applyBorder="1" applyAlignment="1">
      <alignment vertical="center"/>
      <protection/>
    </xf>
    <xf numFmtId="0" fontId="41" fillId="0" borderId="27" xfId="56" applyFont="1" applyBorder="1" applyAlignment="1">
      <alignment horizontal="center" vertical="center"/>
      <protection/>
    </xf>
    <xf numFmtId="0" fontId="41" fillId="0" borderId="26" xfId="56" applyFont="1" applyBorder="1" applyAlignment="1">
      <alignment vertical="center"/>
      <protection/>
    </xf>
    <xf numFmtId="0" fontId="38" fillId="0" borderId="0" xfId="56" applyFont="1" applyAlignment="1">
      <alignment horizontal="left" vertical="center"/>
      <protection/>
    </xf>
    <xf numFmtId="0" fontId="46" fillId="0" borderId="0" xfId="56" applyFont="1" applyAlignment="1">
      <alignment vertical="center"/>
      <protection/>
    </xf>
    <xf numFmtId="0" fontId="45" fillId="0" borderId="0" xfId="56" applyFont="1" applyAlignment="1">
      <alignment horizontal="right" vertical="center"/>
      <protection/>
    </xf>
    <xf numFmtId="0" fontId="39" fillId="0" borderId="0" xfId="56" applyFont="1" applyAlignment="1">
      <alignment horizontal="center" vertical="center"/>
      <protection/>
    </xf>
    <xf numFmtId="0" fontId="41" fillId="0" borderId="0" xfId="56" applyFont="1" applyAlignment="1">
      <alignment horizontal="center" vertical="center"/>
      <protection/>
    </xf>
    <xf numFmtId="0" fontId="34" fillId="0" borderId="0" xfId="56" applyFont="1" applyAlignment="1">
      <alignment horizontal="right" vertical="center"/>
      <protection/>
    </xf>
    <xf numFmtId="0" fontId="38" fillId="33" borderId="0" xfId="56" applyFont="1" applyFill="1" applyAlignment="1">
      <alignment horizontal="center" vertical="center"/>
      <protection/>
    </xf>
    <xf numFmtId="0" fontId="0" fillId="0" borderId="25" xfId="56" applyFont="1" applyBorder="1" applyAlignment="1">
      <alignment vertical="center"/>
      <protection/>
    </xf>
    <xf numFmtId="0" fontId="41" fillId="0" borderId="26" xfId="56" applyFont="1" applyBorder="1" applyAlignment="1">
      <alignment horizontal="left" vertical="center"/>
      <protection/>
    </xf>
    <xf numFmtId="0" fontId="45" fillId="0" borderId="26" xfId="56" applyFont="1" applyBorder="1" applyAlignment="1">
      <alignment horizontal="right" vertical="center"/>
      <protection/>
    </xf>
    <xf numFmtId="0" fontId="41" fillId="0" borderId="36" xfId="56" applyFont="1" applyBorder="1" applyAlignment="1">
      <alignment vertical="center"/>
      <protection/>
    </xf>
    <xf numFmtId="0" fontId="41" fillId="0" borderId="0" xfId="56" applyFont="1" applyBorder="1" applyAlignment="1">
      <alignment vertical="center"/>
      <protection/>
    </xf>
    <xf numFmtId="0" fontId="37" fillId="0" borderId="16" xfId="56" applyFont="1" applyBorder="1" applyAlignment="1">
      <alignment vertical="center"/>
      <protection/>
    </xf>
    <xf numFmtId="0" fontId="13" fillId="0" borderId="16" xfId="56" applyFont="1" applyBorder="1" applyAlignment="1">
      <alignment vertical="center"/>
      <protection/>
    </xf>
    <xf numFmtId="0" fontId="38" fillId="0" borderId="0" xfId="56" applyFont="1" applyFill="1" applyAlignment="1">
      <alignment horizontal="center" vertical="center"/>
      <protection/>
    </xf>
    <xf numFmtId="0" fontId="47" fillId="0" borderId="0" xfId="56" applyFont="1" applyBorder="1" applyAlignment="1">
      <alignment horizontal="center" vertical="center"/>
      <protection/>
    </xf>
    <xf numFmtId="0" fontId="41" fillId="37" borderId="0" xfId="56" applyFont="1" applyFill="1" applyAlignment="1">
      <alignment horizontal="right" vertical="center"/>
      <protection/>
    </xf>
    <xf numFmtId="0" fontId="38" fillId="0" borderId="0" xfId="56" applyFont="1" applyFill="1" applyBorder="1" applyAlignment="1">
      <alignment horizontal="center" vertical="center"/>
      <protection/>
    </xf>
    <xf numFmtId="0" fontId="38" fillId="0" borderId="0" xfId="56" applyFont="1" applyBorder="1" applyAlignment="1">
      <alignment horizontal="center" vertical="center"/>
      <protection/>
    </xf>
    <xf numFmtId="0" fontId="39" fillId="0" borderId="0" xfId="56" applyFont="1" applyBorder="1" applyAlignment="1">
      <alignment horizontal="center" vertical="center"/>
      <protection/>
    </xf>
    <xf numFmtId="0" fontId="38" fillId="0" borderId="0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0" fontId="41" fillId="0" borderId="0" xfId="56" applyFont="1" applyBorder="1" applyAlignment="1">
      <alignment horizontal="center" vertical="center"/>
      <protection/>
    </xf>
    <xf numFmtId="0" fontId="38" fillId="0" borderId="0" xfId="56" applyFont="1" applyBorder="1" applyAlignment="1">
      <alignment vertical="center"/>
      <protection/>
    </xf>
    <xf numFmtId="0" fontId="34" fillId="0" borderId="0" xfId="56" applyFont="1" applyBorder="1" applyAlignment="1">
      <alignment horizontal="right" vertical="center"/>
      <protection/>
    </xf>
    <xf numFmtId="0" fontId="40" fillId="0" borderId="0" xfId="56" applyFont="1" applyBorder="1" applyAlignment="1">
      <alignment horizontal="left" vertical="center"/>
      <protection/>
    </xf>
    <xf numFmtId="0" fontId="41" fillId="37" borderId="0" xfId="56" applyFont="1" applyFill="1" applyBorder="1" applyAlignment="1">
      <alignment horizontal="right" vertical="center"/>
      <protection/>
    </xf>
    <xf numFmtId="0" fontId="38" fillId="37" borderId="0" xfId="56" applyFont="1" applyFill="1" applyBorder="1" applyAlignment="1">
      <alignment horizontal="center" vertical="center"/>
      <protection/>
    </xf>
    <xf numFmtId="49" fontId="38" fillId="37" borderId="0" xfId="56" applyNumberFormat="1" applyFont="1" applyFill="1" applyBorder="1" applyAlignment="1">
      <alignment horizontal="center" vertical="center"/>
      <protection/>
    </xf>
    <xf numFmtId="1" fontId="38" fillId="37" borderId="0" xfId="56" applyNumberFormat="1" applyFont="1" applyFill="1" applyBorder="1" applyAlignment="1">
      <alignment horizontal="center" vertical="center"/>
      <protection/>
    </xf>
    <xf numFmtId="49" fontId="38" fillId="0" borderId="0" xfId="56" applyNumberFormat="1" applyFont="1" applyBorder="1" applyAlignment="1">
      <alignment vertical="center"/>
      <protection/>
    </xf>
    <xf numFmtId="49" fontId="0" fillId="0" borderId="0" xfId="56" applyNumberFormat="1" applyFont="1" applyBorder="1" applyAlignment="1">
      <alignment vertical="center"/>
      <protection/>
    </xf>
    <xf numFmtId="49" fontId="41" fillId="0" borderId="0" xfId="56" applyNumberFormat="1" applyFont="1" applyBorder="1" applyAlignment="1">
      <alignment horizontal="center" vertical="center"/>
      <protection/>
    </xf>
    <xf numFmtId="49" fontId="41" fillId="37" borderId="0" xfId="56" applyNumberFormat="1" applyFont="1" applyFill="1" applyBorder="1" applyAlignment="1">
      <alignment vertical="center"/>
      <protection/>
    </xf>
    <xf numFmtId="1" fontId="38" fillId="37" borderId="0" xfId="56" applyNumberFormat="1" applyFont="1" applyFill="1" applyAlignment="1">
      <alignment horizontal="center" vertical="center"/>
      <protection/>
    </xf>
    <xf numFmtId="49" fontId="38" fillId="0" borderId="0" xfId="56" applyNumberFormat="1" applyFont="1" applyAlignment="1">
      <alignment vertical="center"/>
      <protection/>
    </xf>
    <xf numFmtId="49" fontId="0" fillId="0" borderId="0" xfId="56" applyNumberFormat="1" applyAlignment="1">
      <alignment vertical="center"/>
      <protection/>
    </xf>
    <xf numFmtId="49" fontId="41" fillId="0" borderId="0" xfId="56" applyNumberFormat="1" applyFont="1" applyAlignment="1">
      <alignment horizontal="center" vertical="center"/>
      <protection/>
    </xf>
    <xf numFmtId="0" fontId="21" fillId="33" borderId="57" xfId="56" applyFont="1" applyFill="1" applyBorder="1" applyAlignment="1">
      <alignment vertical="center"/>
      <protection/>
    </xf>
    <xf numFmtId="49" fontId="22" fillId="33" borderId="47" xfId="56" applyNumberFormat="1" applyFont="1" applyFill="1" applyBorder="1" applyAlignment="1">
      <alignment vertical="center"/>
      <protection/>
    </xf>
    <xf numFmtId="49" fontId="8" fillId="0" borderId="34" xfId="56" applyNumberFormat="1" applyFont="1" applyBorder="1" applyAlignment="1">
      <alignment vertical="center"/>
      <protection/>
    </xf>
    <xf numFmtId="49" fontId="8" fillId="0" borderId="0" xfId="56" applyNumberFormat="1" applyFont="1" applyAlignment="1">
      <alignment vertical="center"/>
      <protection/>
    </xf>
    <xf numFmtId="49" fontId="8" fillId="0" borderId="26" xfId="56" applyNumberFormat="1" applyFont="1" applyBorder="1" applyAlignment="1">
      <alignment horizontal="right" vertical="center"/>
      <protection/>
    </xf>
    <xf numFmtId="49" fontId="8" fillId="0" borderId="0" xfId="56" applyNumberFormat="1" applyFont="1" applyAlignment="1">
      <alignment horizontal="center" vertical="center"/>
      <protection/>
    </xf>
    <xf numFmtId="49" fontId="8" fillId="0" borderId="0" xfId="56" applyNumberFormat="1" applyFont="1" applyBorder="1" applyAlignment="1">
      <alignment horizontal="right" vertical="center"/>
      <protection/>
    </xf>
    <xf numFmtId="49" fontId="29" fillId="37" borderId="26" xfId="56" applyNumberFormat="1" applyFont="1" applyFill="1" applyBorder="1" applyAlignment="1">
      <alignment vertical="center"/>
      <protection/>
    </xf>
    <xf numFmtId="49" fontId="29" fillId="0" borderId="0" xfId="56" applyNumberFormat="1" applyFont="1" applyAlignment="1">
      <alignment vertical="center"/>
      <protection/>
    </xf>
    <xf numFmtId="49" fontId="34" fillId="0" borderId="0" xfId="56" applyNumberFormat="1" applyFont="1" applyAlignment="1">
      <alignment vertical="center"/>
      <protection/>
    </xf>
    <xf numFmtId="49" fontId="34" fillId="0" borderId="26" xfId="56" applyNumberFormat="1" applyFont="1" applyBorder="1" applyAlignment="1">
      <alignment vertical="center"/>
      <protection/>
    </xf>
    <xf numFmtId="49" fontId="21" fillId="33" borderId="40" xfId="56" applyNumberFormat="1" applyFont="1" applyFill="1" applyBorder="1" applyAlignment="1">
      <alignment vertical="center"/>
      <protection/>
    </xf>
    <xf numFmtId="49" fontId="21" fillId="33" borderId="36" xfId="56" applyNumberFormat="1" applyFont="1" applyFill="1" applyBorder="1" applyAlignment="1">
      <alignment vertical="center"/>
      <protection/>
    </xf>
    <xf numFmtId="49" fontId="34" fillId="33" borderId="26" xfId="56" applyNumberFormat="1" applyFont="1" applyFill="1" applyBorder="1" applyAlignment="1">
      <alignment vertical="center"/>
      <protection/>
    </xf>
    <xf numFmtId="49" fontId="8" fillId="0" borderId="37" xfId="56" applyNumberFormat="1" applyFont="1" applyBorder="1" applyAlignment="1">
      <alignment vertical="center"/>
      <protection/>
    </xf>
    <xf numFmtId="49" fontId="8" fillId="0" borderId="16" xfId="56" applyNumberFormat="1" applyFont="1" applyBorder="1" applyAlignment="1">
      <alignment vertical="center"/>
      <protection/>
    </xf>
    <xf numFmtId="49" fontId="8" fillId="0" borderId="27" xfId="56" applyNumberFormat="1" applyFont="1" applyBorder="1" applyAlignment="1">
      <alignment horizontal="right" vertical="center"/>
      <protection/>
    </xf>
    <xf numFmtId="49" fontId="34" fillId="0" borderId="16" xfId="56" applyNumberFormat="1" applyFont="1" applyBorder="1" applyAlignment="1">
      <alignment vertical="center"/>
      <protection/>
    </xf>
    <xf numFmtId="49" fontId="34" fillId="0" borderId="27" xfId="56" applyNumberFormat="1" applyFont="1" applyBorder="1" applyAlignment="1">
      <alignment vertical="center"/>
      <protection/>
    </xf>
    <xf numFmtId="49" fontId="8" fillId="0" borderId="37" xfId="56" applyNumberFormat="1" applyFont="1" applyBorder="1" applyAlignment="1">
      <alignment horizontal="center" vertical="center"/>
      <protection/>
    </xf>
    <xf numFmtId="49" fontId="29" fillId="37" borderId="27" xfId="56" applyNumberFormat="1" applyFont="1" applyFill="1" applyBorder="1" applyAlignment="1">
      <alignment vertical="center"/>
      <protection/>
    </xf>
    <xf numFmtId="0" fontId="21" fillId="33" borderId="58" xfId="56" applyFont="1" applyFill="1" applyBorder="1" applyAlignment="1">
      <alignment vertical="center"/>
      <protection/>
    </xf>
    <xf numFmtId="0" fontId="8" fillId="33" borderId="0" xfId="56" applyFont="1" applyFill="1" applyAlignment="1">
      <alignment vertical="center"/>
      <protection/>
    </xf>
    <xf numFmtId="49" fontId="8" fillId="33" borderId="0" xfId="56" applyNumberFormat="1" applyFont="1" applyFill="1" applyAlignment="1">
      <alignment vertical="center"/>
      <protection/>
    </xf>
    <xf numFmtId="49" fontId="29" fillId="33" borderId="26" xfId="56" applyNumberFormat="1" applyFont="1" applyFill="1" applyBorder="1" applyAlignment="1">
      <alignment vertical="center"/>
      <protection/>
    </xf>
    <xf numFmtId="49" fontId="8" fillId="33" borderId="16" xfId="56" applyNumberFormat="1" applyFont="1" applyFill="1" applyBorder="1" applyAlignment="1">
      <alignment horizontal="center" vertical="center"/>
      <protection/>
    </xf>
    <xf numFmtId="0" fontId="8" fillId="33" borderId="16" xfId="56" applyFont="1" applyFill="1" applyBorder="1" applyAlignment="1">
      <alignment vertical="center"/>
      <protection/>
    </xf>
    <xf numFmtId="49" fontId="29" fillId="33" borderId="27" xfId="56" applyNumberFormat="1" applyFont="1" applyFill="1" applyBorder="1" applyAlignment="1">
      <alignment vertical="center"/>
      <protection/>
    </xf>
    <xf numFmtId="49" fontId="29" fillId="0" borderId="16" xfId="56" applyNumberFormat="1" applyFont="1" applyBorder="1" applyAlignment="1">
      <alignment vertical="center"/>
      <protection/>
    </xf>
    <xf numFmtId="0" fontId="48" fillId="38" borderId="27" xfId="56" applyFont="1" applyFill="1" applyBorder="1" applyAlignment="1">
      <alignment vertical="center"/>
      <protection/>
    </xf>
    <xf numFmtId="0" fontId="0" fillId="37" borderId="16" xfId="0" applyFont="1" applyFill="1" applyBorder="1" applyAlignment="1">
      <alignment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9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46" borderId="14" xfId="0" applyNumberForma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14" fontId="16" fillId="0" borderId="15" xfId="56" applyNumberFormat="1" applyFont="1" applyBorder="1" applyAlignment="1">
      <alignment horizontal="left" vertical="center"/>
      <protection/>
    </xf>
    <xf numFmtId="0" fontId="94" fillId="47" borderId="45" xfId="0" applyNumberFormat="1" applyFont="1" applyFill="1" applyBorder="1" applyAlignment="1">
      <alignment horizontal="center"/>
    </xf>
    <xf numFmtId="0" fontId="94" fillId="37" borderId="0" xfId="0" applyFont="1" applyFill="1" applyAlignment="1">
      <alignment horizontal="center"/>
    </xf>
    <xf numFmtId="0" fontId="94" fillId="37" borderId="0" xfId="0" applyFont="1" applyFill="1" applyAlignment="1">
      <alignment/>
    </xf>
    <xf numFmtId="0" fontId="95" fillId="0" borderId="0" xfId="56" applyFont="1" applyAlignment="1">
      <alignment horizontal="center" vertical="center"/>
      <protection/>
    </xf>
    <xf numFmtId="0" fontId="96" fillId="0" borderId="16" xfId="56" applyFont="1" applyBorder="1" applyAlignment="1">
      <alignment horizontal="center" vertical="center"/>
      <protection/>
    </xf>
    <xf numFmtId="0" fontId="96" fillId="0" borderId="0" xfId="56" applyFont="1" applyAlignment="1">
      <alignment horizontal="center" vertical="center"/>
      <protection/>
    </xf>
    <xf numFmtId="0" fontId="97" fillId="0" borderId="0" xfId="56" applyFont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39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28575</xdr:rowOff>
    </xdr:from>
    <xdr:to>
      <xdr:col>15</xdr:col>
      <xdr:colOff>323850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85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9525</xdr:rowOff>
    </xdr:from>
    <xdr:to>
      <xdr:col>12</xdr:col>
      <xdr:colOff>561975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0</xdr:rowOff>
    </xdr:from>
    <xdr:to>
      <xdr:col>12</xdr:col>
      <xdr:colOff>438150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95250</xdr:rowOff>
    </xdr:from>
    <xdr:to>
      <xdr:col>15</xdr:col>
      <xdr:colOff>304800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525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66675</xdr:rowOff>
    </xdr:from>
    <xdr:to>
      <xdr:col>12</xdr:col>
      <xdr:colOff>476250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66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0</xdr:rowOff>
    </xdr:from>
    <xdr:to>
      <xdr:col>15</xdr:col>
      <xdr:colOff>342900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19050</xdr:rowOff>
    </xdr:from>
    <xdr:to>
      <xdr:col>17</xdr:col>
      <xdr:colOff>76200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90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857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28575</xdr:rowOff>
    </xdr:from>
    <xdr:to>
      <xdr:col>15</xdr:col>
      <xdr:colOff>247650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857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66675</xdr:rowOff>
    </xdr:from>
    <xdr:to>
      <xdr:col>15</xdr:col>
      <xdr:colOff>276225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d&#225;sn&#233;N&#225;dasiJudit\Desktop\Tenisz2020\Play&amp;Stay_2020\verseny_jo2018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3">
      <selection activeCell="A8" sqref="A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49" t="s">
        <v>123</v>
      </c>
      <c r="B1" s="3"/>
      <c r="C1" s="3"/>
      <c r="D1" s="150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80" t="s">
        <v>19</v>
      </c>
      <c r="B5" s="20"/>
      <c r="C5" s="20"/>
      <c r="D5" s="20"/>
      <c r="E5" s="325"/>
      <c r="F5" s="22"/>
      <c r="G5" s="23"/>
    </row>
    <row r="6" spans="1:7" s="2" customFormat="1" ht="26.25">
      <c r="A6" s="371" t="s">
        <v>134</v>
      </c>
      <c r="B6" s="326"/>
      <c r="C6" s="24"/>
      <c r="D6" s="25"/>
      <c r="E6" s="26"/>
      <c r="F6" s="5"/>
      <c r="G6" s="5"/>
    </row>
    <row r="7" spans="1:7" s="18" customFormat="1" ht="15" customHeight="1">
      <c r="A7" s="312" t="s">
        <v>124</v>
      </c>
      <c r="B7" s="312" t="s">
        <v>125</v>
      </c>
      <c r="C7" s="312" t="s">
        <v>126</v>
      </c>
      <c r="D7" s="312" t="s">
        <v>127</v>
      </c>
      <c r="E7" s="312" t="s">
        <v>128</v>
      </c>
      <c r="F7" s="22"/>
      <c r="G7" s="23"/>
    </row>
    <row r="8" spans="1:7" s="2" customFormat="1" ht="16.5" customHeight="1">
      <c r="A8" s="207" t="s">
        <v>232</v>
      </c>
      <c r="B8" s="207" t="s">
        <v>228</v>
      </c>
      <c r="C8" s="207" t="s">
        <v>229</v>
      </c>
      <c r="D8" s="207" t="s">
        <v>230</v>
      </c>
      <c r="E8" s="207" t="s">
        <v>231</v>
      </c>
      <c r="F8" s="5"/>
      <c r="G8" s="5"/>
    </row>
    <row r="9" spans="1:7" s="2" customFormat="1" ht="15" customHeight="1">
      <c r="A9" s="180" t="s">
        <v>20</v>
      </c>
      <c r="B9" s="20"/>
      <c r="C9" s="181" t="s">
        <v>21</v>
      </c>
      <c r="D9" s="181"/>
      <c r="E9" s="182" t="s">
        <v>22</v>
      </c>
      <c r="F9" s="5"/>
      <c r="G9" s="5"/>
    </row>
    <row r="10" spans="1:7" s="2" customFormat="1" ht="12.75">
      <c r="A10" s="29" t="s">
        <v>161</v>
      </c>
      <c r="B10" s="30"/>
      <c r="C10" s="31"/>
      <c r="D10" s="181" t="s">
        <v>80</v>
      </c>
      <c r="E10" s="317" t="s">
        <v>163</v>
      </c>
      <c r="F10" s="5"/>
      <c r="G10" s="5"/>
    </row>
    <row r="11" spans="1:7" ht="12.75">
      <c r="A11" s="19"/>
      <c r="B11" s="20"/>
      <c r="C11" s="194" t="s">
        <v>72</v>
      </c>
      <c r="D11" s="194" t="s">
        <v>120</v>
      </c>
      <c r="E11" s="194" t="s">
        <v>121</v>
      </c>
      <c r="F11" s="34"/>
      <c r="G11" s="34"/>
    </row>
    <row r="12" spans="1:7" s="2" customFormat="1" ht="12.75">
      <c r="A12" s="151"/>
      <c r="B12" s="5"/>
      <c r="C12" s="208"/>
      <c r="D12" s="208" t="s">
        <v>162</v>
      </c>
      <c r="E12" s="208"/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311"/>
      <c r="C17" s="152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13" hidden="1" customWidth="1"/>
    <col min="26" max="37" width="0" style="313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Y1"/>
      <c r="Z1"/>
      <c r="AA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tr">
        <f>Altalanos!$C$8</f>
        <v>NE55+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Q3" s="302" t="s">
        <v>94</v>
      </c>
      <c r="R3" s="303" t="s">
        <v>100</v>
      </c>
      <c r="S3" s="251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257"/>
      <c r="Q4" s="304" t="s">
        <v>101</v>
      </c>
      <c r="R4" s="305" t="s">
        <v>96</v>
      </c>
      <c r="S4" s="251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251"/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>
        <v>1</v>
      </c>
      <c r="C7" s="245" t="str">
        <f>IF($B7="","",VLOOKUP($B7,'NE55 elo'!$A$7:$O$22,5))</f>
        <v>620827</v>
      </c>
      <c r="D7" s="245" t="str">
        <f>IF($B7="","",VLOOKUP($B7,'NE55 elo'!$A$7:$O$22,15))</f>
        <v>-</v>
      </c>
      <c r="E7" s="241" t="str">
        <f>UPPER(IF($B7="","",VLOOKUP($B7,'NE55 elo'!$A$7:$O$22,2)))</f>
        <v>KOCZKA</v>
      </c>
      <c r="F7" s="246"/>
      <c r="G7" s="241" t="str">
        <f>IF($B7="","",VLOOKUP($B7,'NE55 elo'!$A$7:$O$22,3))</f>
        <v>Zsuzsanna</v>
      </c>
      <c r="H7" s="246"/>
      <c r="I7" s="241">
        <f>IF($B7="","",VLOOKUP($B7,'NE55 elo'!$A$7:$O$22,4))</f>
        <v>0</v>
      </c>
      <c r="J7" s="233"/>
      <c r="K7" s="374" t="s">
        <v>315</v>
      </c>
      <c r="L7" s="582">
        <v>35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60"/>
      <c r="D8" s="260"/>
      <c r="E8" s="260"/>
      <c r="F8" s="260"/>
      <c r="G8" s="260"/>
      <c r="H8" s="260"/>
      <c r="I8" s="260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>
        <v>2</v>
      </c>
      <c r="C9" s="245" t="str">
        <f>IF($B9="","",VLOOKUP($B9,'NE55 elo'!$A$7:$O$22,5))</f>
        <v>640202</v>
      </c>
      <c r="D9" s="245">
        <f>IF($B9="","",VLOOKUP($B9,'NE55 elo'!$A$7:$O$22,15))</f>
        <v>11</v>
      </c>
      <c r="E9" s="241" t="str">
        <f>UPPER(IF($B9="","",VLOOKUP($B9,'NE55 elo'!$A$7:$O$22,2)))</f>
        <v>SZABÓNÉ</v>
      </c>
      <c r="F9" s="246"/>
      <c r="G9" s="241" t="str">
        <f>IF($B9="","",VLOOKUP($B9,'NE55 elo'!$A$7:$O$22,3))</f>
        <v>Márta</v>
      </c>
      <c r="H9" s="246"/>
      <c r="I9" s="241">
        <f>IF($B9="","",VLOOKUP($B9,'NE55 elo'!$A$7:$O$22,4))</f>
        <v>0</v>
      </c>
      <c r="J9" s="233"/>
      <c r="K9" s="374" t="s">
        <v>316</v>
      </c>
      <c r="L9" s="582">
        <v>50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60"/>
      <c r="D10" s="260"/>
      <c r="E10" s="260"/>
      <c r="F10" s="260"/>
      <c r="G10" s="260"/>
      <c r="H10" s="260"/>
      <c r="I10" s="260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>
        <v>3</v>
      </c>
      <c r="C11" s="245" t="str">
        <f>IF($B11="","",VLOOKUP($B11,'NE55 elo'!$A$7:$O$22,5))</f>
        <v>620314</v>
      </c>
      <c r="D11" s="245">
        <f>IF($B11="","",VLOOKUP($B11,'NE55 elo'!$A$7:$O$22,15))</f>
        <v>2</v>
      </c>
      <c r="E11" s="241" t="str">
        <f>UPPER(IF($B11="","",VLOOKUP($B11,'NE55 elo'!$A$7:$O$22,2)))</f>
        <v>MAGYAR</v>
      </c>
      <c r="F11" s="246"/>
      <c r="G11" s="241" t="str">
        <f>IF($B11="","",VLOOKUP($B11,'NE55 elo'!$A$7:$O$22,3))</f>
        <v>Ildikó</v>
      </c>
      <c r="H11" s="246"/>
      <c r="I11" s="241">
        <f>IF($B11="","",VLOOKUP($B11,'NE55 elo'!$A$7:$O$22,4))</f>
        <v>0</v>
      </c>
      <c r="J11" s="233"/>
      <c r="K11" s="374" t="s">
        <v>317</v>
      </c>
      <c r="L11" s="582">
        <v>75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KOCZKA</v>
      </c>
      <c r="E18" s="573"/>
      <c r="F18" s="573" t="str">
        <f>E9</f>
        <v>SZABÓNÉ</v>
      </c>
      <c r="G18" s="573"/>
      <c r="H18" s="573" t="str">
        <f>E11</f>
        <v>MAGYAR</v>
      </c>
      <c r="I18" s="573"/>
      <c r="J18" s="233"/>
      <c r="K18" s="23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KOCZKA</v>
      </c>
      <c r="C19" s="566"/>
      <c r="D19" s="571"/>
      <c r="E19" s="571"/>
      <c r="F19" s="567" t="s">
        <v>321</v>
      </c>
      <c r="G19" s="568"/>
      <c r="H19" s="567" t="s">
        <v>325</v>
      </c>
      <c r="I19" s="568"/>
      <c r="J19" s="233"/>
      <c r="K19" s="233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SZABÓNÉ</v>
      </c>
      <c r="C20" s="566"/>
      <c r="D20" s="567" t="s">
        <v>319</v>
      </c>
      <c r="E20" s="568"/>
      <c r="F20" s="571"/>
      <c r="G20" s="571"/>
      <c r="H20" s="567" t="s">
        <v>320</v>
      </c>
      <c r="I20" s="568"/>
      <c r="J20" s="233"/>
      <c r="K20" s="233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MAGYAR</v>
      </c>
      <c r="C21" s="566"/>
      <c r="D21" s="567" t="s">
        <v>326</v>
      </c>
      <c r="E21" s="568"/>
      <c r="F21" s="567" t="s">
        <v>318</v>
      </c>
      <c r="G21" s="568"/>
      <c r="H21" s="571"/>
      <c r="I21" s="571"/>
      <c r="J21" s="233"/>
      <c r="K21" s="233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2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356"/>
      <c r="N33" s="355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5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L4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I17" sqref="I17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13.00390625" style="0" customWidth="1"/>
    <col min="4" max="4" width="12.140625" style="42" customWidth="1"/>
    <col min="5" max="5" width="12.421875" style="42" customWidth="1"/>
    <col min="6" max="6" width="5.8515625" style="42" customWidth="1"/>
    <col min="7" max="7" width="2.7109375" style="42" customWidth="1"/>
    <col min="8" max="8" width="12.7109375" style="92" customWidth="1"/>
    <col min="9" max="9" width="11.28125" style="42" customWidth="1"/>
    <col min="10" max="10" width="12.140625" style="42" customWidth="1"/>
    <col min="11" max="11" width="10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Halker Kupa</v>
      </c>
      <c r="B1" s="86"/>
      <c r="C1" s="86"/>
      <c r="D1" s="87"/>
      <c r="E1" s="87"/>
      <c r="F1" s="162"/>
      <c r="G1" s="162"/>
      <c r="H1" s="185" t="s">
        <v>62</v>
      </c>
      <c r="I1" s="87"/>
      <c r="J1" s="88"/>
      <c r="K1" s="88"/>
      <c r="L1" s="88"/>
      <c r="M1" s="88"/>
      <c r="N1" s="88"/>
      <c r="O1" s="130"/>
      <c r="P1" s="98"/>
    </row>
    <row r="2" spans="1:16" ht="13.5" thickBot="1">
      <c r="A2" s="89"/>
      <c r="B2" s="89" t="s">
        <v>53</v>
      </c>
      <c r="C2" s="195" t="s">
        <v>249</v>
      </c>
      <c r="D2" s="131"/>
      <c r="E2" s="131"/>
      <c r="F2" s="131"/>
      <c r="G2" s="131"/>
      <c r="H2" s="185" t="s">
        <v>63</v>
      </c>
      <c r="I2" s="93"/>
      <c r="J2" s="93"/>
      <c r="K2" s="82"/>
      <c r="L2" s="82"/>
      <c r="M2" s="82"/>
      <c r="N2" s="82"/>
      <c r="O2" s="132"/>
      <c r="P2" s="99"/>
    </row>
    <row r="3" spans="1:16" s="2" customFormat="1" ht="12.75">
      <c r="A3" s="202" t="s">
        <v>69</v>
      </c>
      <c r="B3" s="203"/>
      <c r="C3" s="204"/>
      <c r="D3" s="205"/>
      <c r="E3" s="206"/>
      <c r="F3" s="21"/>
      <c r="G3" s="21"/>
      <c r="H3" s="108"/>
      <c r="I3" s="21"/>
      <c r="J3" s="28"/>
      <c r="K3" s="28"/>
      <c r="L3" s="28"/>
      <c r="M3" s="133" t="s">
        <v>34</v>
      </c>
      <c r="N3" s="110"/>
      <c r="O3" s="110"/>
      <c r="P3" s="134"/>
    </row>
    <row r="4" spans="1:16" s="2" customFormat="1" ht="12.75">
      <c r="A4" s="52" t="s">
        <v>24</v>
      </c>
      <c r="B4" s="52"/>
      <c r="C4" s="50" t="s">
        <v>21</v>
      </c>
      <c r="D4" s="50"/>
      <c r="E4" s="50"/>
      <c r="F4" s="50"/>
      <c r="G4" s="50"/>
      <c r="H4" s="50" t="s">
        <v>29</v>
      </c>
      <c r="I4" s="52"/>
      <c r="J4" s="53"/>
      <c r="K4" s="53"/>
      <c r="L4" s="53" t="s">
        <v>30</v>
      </c>
      <c r="M4" s="128"/>
      <c r="N4" s="135"/>
      <c r="O4" s="135"/>
      <c r="P4" s="114"/>
    </row>
    <row r="5" spans="1:16" s="2" customFormat="1" ht="13.5" thickBot="1">
      <c r="A5" s="560" t="str">
        <f>Altalanos!$A$10</f>
        <v>2020.09.11-13.</v>
      </c>
      <c r="B5" s="560"/>
      <c r="C5" s="120">
        <f>Altalanos!$C$10</f>
        <v>0</v>
      </c>
      <c r="D5" s="91"/>
      <c r="E5" s="91"/>
      <c r="F5" s="91"/>
      <c r="G5" s="91"/>
      <c r="H5" s="121"/>
      <c r="I5" s="94"/>
      <c r="J5" s="84"/>
      <c r="K5" s="84"/>
      <c r="L5" s="84" t="str">
        <f>Altalanos!$E$10</f>
        <v>Nagyistók-Nádasi Judit</v>
      </c>
      <c r="M5" s="115"/>
      <c r="N5" s="94"/>
      <c r="O5" s="94"/>
      <c r="P5" s="116">
        <f>COUNTA(P8:P87)</f>
        <v>0</v>
      </c>
    </row>
    <row r="6" spans="1:16" s="136" customFormat="1" ht="12" customHeight="1">
      <c r="A6" s="137"/>
      <c r="B6" s="561" t="s">
        <v>64</v>
      </c>
      <c r="C6" s="562"/>
      <c r="D6" s="562"/>
      <c r="E6" s="562"/>
      <c r="F6" s="562"/>
      <c r="G6" s="328"/>
      <c r="H6" s="563" t="s">
        <v>65</v>
      </c>
      <c r="I6" s="562"/>
      <c r="J6" s="562"/>
      <c r="K6" s="562"/>
      <c r="L6" s="564"/>
      <c r="M6" s="563" t="s">
        <v>66</v>
      </c>
      <c r="N6" s="562"/>
      <c r="O6" s="562"/>
      <c r="P6" s="564"/>
    </row>
    <row r="7" spans="1:16" ht="47.25" customHeight="1" thickBot="1">
      <c r="A7" s="102" t="s">
        <v>31</v>
      </c>
      <c r="B7" s="103" t="s">
        <v>27</v>
      </c>
      <c r="C7" s="103" t="s">
        <v>28</v>
      </c>
      <c r="D7" s="103" t="s">
        <v>32</v>
      </c>
      <c r="E7" s="103" t="s">
        <v>33</v>
      </c>
      <c r="F7" s="351" t="s">
        <v>130</v>
      </c>
      <c r="G7" s="211" t="s">
        <v>129</v>
      </c>
      <c r="H7" s="102" t="s">
        <v>27</v>
      </c>
      <c r="I7" s="103" t="s">
        <v>28</v>
      </c>
      <c r="J7" s="103" t="s">
        <v>32</v>
      </c>
      <c r="K7" s="103" t="s">
        <v>33</v>
      </c>
      <c r="L7" s="104" t="s">
        <v>131</v>
      </c>
      <c r="M7" s="102" t="s">
        <v>129</v>
      </c>
      <c r="N7" s="129" t="s">
        <v>67</v>
      </c>
      <c r="O7" s="103" t="s">
        <v>68</v>
      </c>
      <c r="P7" s="104" t="s">
        <v>40</v>
      </c>
    </row>
    <row r="8" spans="1:16" s="11" customFormat="1" ht="18.75" customHeight="1">
      <c r="A8" s="352">
        <v>1</v>
      </c>
      <c r="B8" s="215" t="s">
        <v>194</v>
      </c>
      <c r="C8" s="95" t="s">
        <v>159</v>
      </c>
      <c r="D8" s="96"/>
      <c r="E8" s="96">
        <v>680702</v>
      </c>
      <c r="F8" s="106">
        <v>2</v>
      </c>
      <c r="G8" s="349"/>
      <c r="H8" s="212" t="s">
        <v>263</v>
      </c>
      <c r="I8" s="139" t="s">
        <v>262</v>
      </c>
      <c r="J8" s="96"/>
      <c r="K8" s="96">
        <v>550208</v>
      </c>
      <c r="L8" s="106">
        <v>3</v>
      </c>
      <c r="M8" s="96"/>
      <c r="N8" s="97"/>
      <c r="O8" s="210">
        <f>SUM(F8,L8)</f>
        <v>5</v>
      </c>
      <c r="P8" s="97"/>
    </row>
    <row r="9" spans="1:16" s="11" customFormat="1" ht="18.75" customHeight="1">
      <c r="A9" s="353">
        <v>2</v>
      </c>
      <c r="B9" s="215" t="s">
        <v>250</v>
      </c>
      <c r="C9" s="95" t="s">
        <v>153</v>
      </c>
      <c r="D9" s="96"/>
      <c r="E9" s="96">
        <v>680302</v>
      </c>
      <c r="F9" s="106">
        <v>7</v>
      </c>
      <c r="G9" s="349"/>
      <c r="H9" s="212" t="s">
        <v>251</v>
      </c>
      <c r="I9" s="139" t="s">
        <v>252</v>
      </c>
      <c r="J9" s="96"/>
      <c r="K9" s="96">
        <v>620826</v>
      </c>
      <c r="L9" s="97">
        <v>9</v>
      </c>
      <c r="M9" s="96"/>
      <c r="N9" s="97"/>
      <c r="O9" s="210">
        <f>SUM(F9,L9)</f>
        <v>16</v>
      </c>
      <c r="P9" s="97"/>
    </row>
    <row r="10" spans="1:16" s="11" customFormat="1" ht="18.75" customHeight="1">
      <c r="A10" s="353">
        <v>3</v>
      </c>
      <c r="B10" s="215" t="s">
        <v>136</v>
      </c>
      <c r="C10" s="95" t="s">
        <v>137</v>
      </c>
      <c r="D10" s="96"/>
      <c r="E10" s="96">
        <v>700502</v>
      </c>
      <c r="F10" s="106">
        <v>9</v>
      </c>
      <c r="G10" s="349"/>
      <c r="H10" s="212" t="s">
        <v>253</v>
      </c>
      <c r="I10" s="139" t="s">
        <v>177</v>
      </c>
      <c r="J10" s="96"/>
      <c r="K10" s="96">
        <v>651003</v>
      </c>
      <c r="L10" s="106">
        <v>15</v>
      </c>
      <c r="M10" s="96"/>
      <c r="N10" s="97"/>
      <c r="O10" s="210">
        <f>SUM(F10,L10)</f>
        <v>24</v>
      </c>
      <c r="P10" s="97"/>
    </row>
    <row r="11" spans="1:16" s="11" customFormat="1" ht="18.75" customHeight="1">
      <c r="A11" s="353">
        <v>4</v>
      </c>
      <c r="B11" s="215" t="s">
        <v>254</v>
      </c>
      <c r="C11" s="95" t="s">
        <v>216</v>
      </c>
      <c r="D11" s="96"/>
      <c r="E11" s="96">
        <v>620316</v>
      </c>
      <c r="F11" s="106" t="s">
        <v>201</v>
      </c>
      <c r="G11" s="349"/>
      <c r="H11" s="212" t="s">
        <v>255</v>
      </c>
      <c r="I11" s="139" t="s">
        <v>256</v>
      </c>
      <c r="J11" s="96"/>
      <c r="K11" s="96">
        <v>620316</v>
      </c>
      <c r="L11" s="106" t="s">
        <v>201</v>
      </c>
      <c r="M11" s="96"/>
      <c r="N11" s="97"/>
      <c r="O11" s="210" t="s">
        <v>201</v>
      </c>
      <c r="P11" s="97"/>
    </row>
    <row r="12" spans="1:16" s="11" customFormat="1" ht="18.75" customHeight="1">
      <c r="A12" s="353">
        <v>5</v>
      </c>
      <c r="B12" s="215" t="s">
        <v>282</v>
      </c>
      <c r="C12" s="95" t="s">
        <v>153</v>
      </c>
      <c r="D12" s="96"/>
      <c r="E12" s="362" t="s">
        <v>283</v>
      </c>
      <c r="F12" s="97" t="s">
        <v>201</v>
      </c>
      <c r="G12" s="349"/>
      <c r="H12" s="215" t="s">
        <v>284</v>
      </c>
      <c r="I12" s="95" t="s">
        <v>252</v>
      </c>
      <c r="J12" s="96"/>
      <c r="K12" s="362" t="s">
        <v>285</v>
      </c>
      <c r="L12" s="97" t="s">
        <v>201</v>
      </c>
      <c r="M12" s="96"/>
      <c r="N12" s="97"/>
      <c r="O12" s="210" t="s">
        <v>201</v>
      </c>
      <c r="P12" s="97"/>
    </row>
    <row r="13" spans="1:16" s="11" customFormat="1" ht="18.75" customHeight="1">
      <c r="A13" s="353">
        <v>6</v>
      </c>
      <c r="B13" s="215" t="s">
        <v>203</v>
      </c>
      <c r="C13" s="95" t="s">
        <v>204</v>
      </c>
      <c r="D13" s="96"/>
      <c r="E13" s="362" t="s">
        <v>146</v>
      </c>
      <c r="F13" s="97" t="s">
        <v>201</v>
      </c>
      <c r="G13" s="349"/>
      <c r="H13" s="215" t="s">
        <v>286</v>
      </c>
      <c r="I13" s="95" t="s">
        <v>268</v>
      </c>
      <c r="J13" s="96"/>
      <c r="K13" s="362" t="s">
        <v>287</v>
      </c>
      <c r="L13" s="97" t="s">
        <v>201</v>
      </c>
      <c r="M13" s="96"/>
      <c r="N13" s="97"/>
      <c r="O13" s="210" t="s">
        <v>201</v>
      </c>
      <c r="P13" s="97"/>
    </row>
    <row r="14" spans="1:16" s="11" customFormat="1" ht="18.75" customHeight="1">
      <c r="A14" s="353">
        <v>7</v>
      </c>
      <c r="B14" s="215"/>
      <c r="C14" s="95"/>
      <c r="D14" s="96"/>
      <c r="E14" s="362"/>
      <c r="F14" s="97"/>
      <c r="G14" s="349"/>
      <c r="H14" s="215"/>
      <c r="I14" s="95"/>
      <c r="J14" s="96"/>
      <c r="K14" s="362"/>
      <c r="L14" s="97"/>
      <c r="M14" s="96"/>
      <c r="N14" s="97"/>
      <c r="O14" s="210">
        <f aca="true" t="shared" si="0" ref="O14:O26">SUM(F14,L14)</f>
        <v>0</v>
      </c>
      <c r="P14" s="97"/>
    </row>
    <row r="15" spans="1:16" s="11" customFormat="1" ht="18.75" customHeight="1">
      <c r="A15" s="353">
        <v>8</v>
      </c>
      <c r="B15" s="215"/>
      <c r="C15" s="95"/>
      <c r="D15" s="96"/>
      <c r="E15" s="362"/>
      <c r="F15" s="97"/>
      <c r="G15" s="349"/>
      <c r="H15" s="215"/>
      <c r="I15" s="95"/>
      <c r="J15" s="96"/>
      <c r="K15" s="362"/>
      <c r="L15" s="97"/>
      <c r="M15" s="96"/>
      <c r="N15" s="97"/>
      <c r="O15" s="210">
        <f t="shared" si="0"/>
        <v>0</v>
      </c>
      <c r="P15" s="97"/>
    </row>
    <row r="16" spans="1:16" s="11" customFormat="1" ht="18.75" customHeight="1">
      <c r="A16" s="353">
        <v>9</v>
      </c>
      <c r="B16" s="215"/>
      <c r="C16" s="95"/>
      <c r="D16" s="96"/>
      <c r="E16" s="362"/>
      <c r="F16" s="97"/>
      <c r="G16" s="349"/>
      <c r="H16" s="215"/>
      <c r="I16" s="95"/>
      <c r="J16" s="96"/>
      <c r="K16" s="362"/>
      <c r="L16" s="97"/>
      <c r="M16" s="96"/>
      <c r="N16" s="140"/>
      <c r="O16" s="210">
        <f t="shared" si="0"/>
        <v>0</v>
      </c>
      <c r="P16" s="97"/>
    </row>
    <row r="17" spans="1:16" s="11" customFormat="1" ht="18.75" customHeight="1">
      <c r="A17" s="353">
        <v>10</v>
      </c>
      <c r="B17" s="215"/>
      <c r="C17" s="95"/>
      <c r="D17" s="96"/>
      <c r="E17" s="362"/>
      <c r="F17" s="97"/>
      <c r="G17" s="349"/>
      <c r="H17" s="215"/>
      <c r="I17" s="95"/>
      <c r="J17" s="96"/>
      <c r="K17" s="362"/>
      <c r="L17" s="97"/>
      <c r="M17" s="96"/>
      <c r="N17" s="97"/>
      <c r="O17" s="210">
        <f t="shared" si="0"/>
        <v>0</v>
      </c>
      <c r="P17" s="97"/>
    </row>
    <row r="18" spans="1:16" s="11" customFormat="1" ht="18.75" customHeight="1">
      <c r="A18" s="353">
        <v>11</v>
      </c>
      <c r="B18" s="215"/>
      <c r="C18" s="95"/>
      <c r="D18" s="96"/>
      <c r="E18" s="362"/>
      <c r="F18" s="97"/>
      <c r="G18" s="349"/>
      <c r="H18" s="215"/>
      <c r="I18" s="95"/>
      <c r="J18" s="96"/>
      <c r="K18" s="363"/>
      <c r="L18" s="97"/>
      <c r="M18" s="96"/>
      <c r="N18" s="97"/>
      <c r="O18" s="210">
        <f t="shared" si="0"/>
        <v>0</v>
      </c>
      <c r="P18" s="97"/>
    </row>
    <row r="19" spans="1:16" s="11" customFormat="1" ht="18.75" customHeight="1">
      <c r="A19" s="353">
        <v>12</v>
      </c>
      <c r="B19" s="215"/>
      <c r="C19" s="95"/>
      <c r="D19" s="96"/>
      <c r="E19" s="362"/>
      <c r="F19" s="97"/>
      <c r="G19" s="349"/>
      <c r="H19" s="215"/>
      <c r="I19" s="95"/>
      <c r="J19" s="96"/>
      <c r="K19" s="362"/>
      <c r="L19" s="97"/>
      <c r="M19" s="96"/>
      <c r="N19" s="97"/>
      <c r="O19" s="210">
        <f t="shared" si="0"/>
        <v>0</v>
      </c>
      <c r="P19" s="97"/>
    </row>
    <row r="20" spans="1:16" s="11" customFormat="1" ht="18.75" customHeight="1">
      <c r="A20" s="353">
        <v>13</v>
      </c>
      <c r="B20" s="215"/>
      <c r="C20" s="95"/>
      <c r="D20" s="96"/>
      <c r="E20" s="362"/>
      <c r="F20" s="97"/>
      <c r="G20" s="349"/>
      <c r="H20" s="215"/>
      <c r="I20" s="95"/>
      <c r="J20" s="96"/>
      <c r="K20" s="362"/>
      <c r="L20" s="97"/>
      <c r="M20" s="96"/>
      <c r="N20" s="97"/>
      <c r="O20" s="210">
        <f t="shared" si="0"/>
        <v>0</v>
      </c>
      <c r="P20" s="97"/>
    </row>
    <row r="21" spans="1:16" s="11" customFormat="1" ht="18.75" customHeight="1">
      <c r="A21" s="353">
        <v>14</v>
      </c>
      <c r="B21" s="215"/>
      <c r="C21" s="95"/>
      <c r="D21" s="96"/>
      <c r="E21" s="362"/>
      <c r="F21" s="97"/>
      <c r="G21" s="349"/>
      <c r="H21" s="215"/>
      <c r="I21" s="95"/>
      <c r="J21" s="96"/>
      <c r="K21" s="364"/>
      <c r="L21" s="97"/>
      <c r="M21" s="96"/>
      <c r="N21" s="97"/>
      <c r="O21" s="210">
        <f t="shared" si="0"/>
        <v>0</v>
      </c>
      <c r="P21" s="97"/>
    </row>
    <row r="22" spans="1:16" s="11" customFormat="1" ht="18.75" customHeight="1">
      <c r="A22" s="353">
        <v>15</v>
      </c>
      <c r="B22" s="215"/>
      <c r="C22" s="95"/>
      <c r="D22" s="96"/>
      <c r="E22" s="362"/>
      <c r="F22" s="97"/>
      <c r="G22" s="349"/>
      <c r="H22" s="215"/>
      <c r="I22" s="95"/>
      <c r="J22" s="96"/>
      <c r="K22" s="362"/>
      <c r="L22" s="97"/>
      <c r="M22" s="96"/>
      <c r="N22" s="97"/>
      <c r="O22" s="210">
        <f t="shared" si="0"/>
        <v>0</v>
      </c>
      <c r="P22" s="97"/>
    </row>
    <row r="23" spans="1:16" s="11" customFormat="1" ht="18.75" customHeight="1">
      <c r="A23" s="214">
        <v>16</v>
      </c>
      <c r="B23" s="215"/>
      <c r="C23" s="95"/>
      <c r="D23" s="96"/>
      <c r="E23" s="362"/>
      <c r="F23" s="97"/>
      <c r="G23" s="349"/>
      <c r="H23" s="215"/>
      <c r="I23" s="95"/>
      <c r="J23" s="96"/>
      <c r="K23" s="362"/>
      <c r="L23" s="97"/>
      <c r="M23" s="96"/>
      <c r="N23" s="97"/>
      <c r="O23" s="210">
        <f t="shared" si="0"/>
        <v>0</v>
      </c>
      <c r="P23" s="97"/>
    </row>
    <row r="24" spans="1:16" s="32" customFormat="1" ht="18.75" customHeight="1">
      <c r="A24" s="214">
        <v>17</v>
      </c>
      <c r="B24" s="215"/>
      <c r="C24" s="95"/>
      <c r="D24" s="96"/>
      <c r="E24" s="362"/>
      <c r="F24" s="97"/>
      <c r="G24" s="349"/>
      <c r="H24" s="215"/>
      <c r="I24" s="95"/>
      <c r="J24" s="96"/>
      <c r="K24" s="362"/>
      <c r="L24" s="97"/>
      <c r="M24" s="96"/>
      <c r="N24" s="97"/>
      <c r="O24" s="210">
        <f t="shared" si="0"/>
        <v>0</v>
      </c>
      <c r="P24" s="97"/>
    </row>
    <row r="25" spans="1:16" s="32" customFormat="1" ht="18.75" customHeight="1">
      <c r="A25" s="214">
        <v>18</v>
      </c>
      <c r="B25" s="215"/>
      <c r="C25" s="95"/>
      <c r="D25" s="96"/>
      <c r="E25" s="362"/>
      <c r="F25" s="97"/>
      <c r="G25" s="349"/>
      <c r="H25" s="215"/>
      <c r="I25" s="95"/>
      <c r="J25" s="96"/>
      <c r="K25" s="362"/>
      <c r="L25" s="97"/>
      <c r="M25" s="96"/>
      <c r="N25" s="97"/>
      <c r="O25" s="210">
        <f t="shared" si="0"/>
        <v>0</v>
      </c>
      <c r="P25" s="97"/>
    </row>
    <row r="26" spans="1:16" s="32" customFormat="1" ht="18.75" customHeight="1">
      <c r="A26" s="214">
        <v>19</v>
      </c>
      <c r="B26" s="215"/>
      <c r="C26" s="95"/>
      <c r="D26" s="96"/>
      <c r="E26" s="362"/>
      <c r="F26" s="97"/>
      <c r="G26" s="349"/>
      <c r="H26" s="215"/>
      <c r="I26" s="95"/>
      <c r="J26" s="96"/>
      <c r="K26" s="362"/>
      <c r="L26" s="97"/>
      <c r="M26" s="96"/>
      <c r="N26" s="97"/>
      <c r="O26" s="210">
        <f t="shared" si="0"/>
        <v>0</v>
      </c>
      <c r="P26" s="97"/>
    </row>
    <row r="27" spans="1:16" s="32" customFormat="1" ht="18.75" customHeight="1">
      <c r="A27" s="214">
        <v>20</v>
      </c>
      <c r="B27" s="215"/>
      <c r="C27" s="95"/>
      <c r="D27" s="96"/>
      <c r="E27" s="96"/>
      <c r="F27" s="106"/>
      <c r="G27" s="349"/>
      <c r="H27" s="212"/>
      <c r="I27" s="139"/>
      <c r="J27" s="96"/>
      <c r="K27" s="96"/>
      <c r="L27" s="106"/>
      <c r="M27" s="96"/>
      <c r="N27" s="97"/>
      <c r="O27" s="210"/>
      <c r="P27" s="97"/>
    </row>
    <row r="28" spans="1:16" s="32" customFormat="1" ht="18.75" customHeight="1" thickBot="1">
      <c r="A28" s="214">
        <v>21</v>
      </c>
      <c r="B28" s="215"/>
      <c r="C28" s="95"/>
      <c r="D28" s="96"/>
      <c r="E28" s="96"/>
      <c r="F28" s="106"/>
      <c r="G28" s="349"/>
      <c r="H28" s="212"/>
      <c r="I28" s="139"/>
      <c r="J28" s="96"/>
      <c r="K28" s="96"/>
      <c r="L28" s="106"/>
      <c r="M28" s="96"/>
      <c r="N28" s="97"/>
      <c r="O28" s="210"/>
      <c r="P28" s="97"/>
    </row>
    <row r="29" spans="1:16" s="32" customFormat="1" ht="18.75" customHeight="1">
      <c r="A29" s="352">
        <v>22</v>
      </c>
      <c r="B29" s="215"/>
      <c r="C29" s="95"/>
      <c r="D29" s="96"/>
      <c r="E29" s="96"/>
      <c r="F29" s="106"/>
      <c r="G29" s="349"/>
      <c r="H29" s="212"/>
      <c r="I29" s="139"/>
      <c r="J29" s="96"/>
      <c r="K29" s="96"/>
      <c r="L29" s="106"/>
      <c r="M29" s="96"/>
      <c r="N29" s="97"/>
      <c r="O29" s="210"/>
      <c r="P29" s="97"/>
    </row>
    <row r="30" spans="1:16" s="32" customFormat="1" ht="18.75" customHeight="1">
      <c r="A30" s="353">
        <v>23</v>
      </c>
      <c r="B30" s="215"/>
      <c r="C30" s="95"/>
      <c r="D30" s="96"/>
      <c r="E30" s="96"/>
      <c r="F30" s="106"/>
      <c r="G30" s="349"/>
      <c r="H30" s="212"/>
      <c r="I30" s="139"/>
      <c r="J30" s="96"/>
      <c r="K30" s="96"/>
      <c r="L30" s="106"/>
      <c r="M30" s="96"/>
      <c r="N30" s="97"/>
      <c r="O30" s="210"/>
      <c r="P30" s="97"/>
    </row>
    <row r="31" spans="1:16" s="32" customFormat="1" ht="18.75" customHeight="1">
      <c r="A31" s="353">
        <v>24</v>
      </c>
      <c r="B31" s="215"/>
      <c r="C31" s="95"/>
      <c r="D31" s="96"/>
      <c r="E31" s="96"/>
      <c r="F31" s="106"/>
      <c r="G31" s="349"/>
      <c r="H31" s="212"/>
      <c r="I31" s="139"/>
      <c r="J31" s="96"/>
      <c r="K31" s="96"/>
      <c r="L31" s="106"/>
      <c r="M31" s="96"/>
      <c r="N31" s="97"/>
      <c r="O31" s="210"/>
      <c r="P31" s="97"/>
    </row>
    <row r="32" spans="1:16" ht="18.75" customHeight="1" thickBot="1">
      <c r="A32" s="353">
        <v>25</v>
      </c>
      <c r="B32" s="215"/>
      <c r="C32" s="95"/>
      <c r="D32" s="96"/>
      <c r="E32" s="96"/>
      <c r="F32" s="106"/>
      <c r="G32" s="349"/>
      <c r="H32" s="212"/>
      <c r="I32" s="139"/>
      <c r="J32" s="96"/>
      <c r="K32" s="96"/>
      <c r="L32" s="106"/>
      <c r="M32" s="96"/>
      <c r="N32" s="97"/>
      <c r="O32" s="210"/>
      <c r="P32" s="97"/>
    </row>
    <row r="33" spans="1:16" ht="18.75" customHeight="1">
      <c r="A33" s="352">
        <v>26</v>
      </c>
      <c r="B33" s="215"/>
      <c r="C33" s="95"/>
      <c r="D33" s="96"/>
      <c r="E33" s="96"/>
      <c r="F33" s="106"/>
      <c r="G33" s="349"/>
      <c r="H33" s="212"/>
      <c r="I33" s="139"/>
      <c r="J33" s="96"/>
      <c r="K33" s="96"/>
      <c r="L33" s="106"/>
      <c r="M33" s="96"/>
      <c r="N33" s="97"/>
      <c r="O33" s="210"/>
      <c r="P33" s="97"/>
    </row>
    <row r="34" spans="1:16" ht="18.75" customHeight="1">
      <c r="A34" s="353">
        <v>27</v>
      </c>
      <c r="B34" s="215"/>
      <c r="C34" s="95"/>
      <c r="D34" s="96"/>
      <c r="E34" s="96"/>
      <c r="F34" s="106"/>
      <c r="G34" s="349"/>
      <c r="H34" s="212"/>
      <c r="I34" s="139"/>
      <c r="J34" s="96"/>
      <c r="K34" s="96"/>
      <c r="L34" s="106"/>
      <c r="M34" s="96"/>
      <c r="N34" s="97"/>
      <c r="O34" s="210"/>
      <c r="P34" s="97"/>
    </row>
    <row r="35" spans="1:16" ht="18.75" customHeight="1">
      <c r="A35" s="353">
        <v>28</v>
      </c>
      <c r="B35" s="215"/>
      <c r="C35" s="95"/>
      <c r="D35" s="96"/>
      <c r="E35" s="96"/>
      <c r="F35" s="106"/>
      <c r="G35" s="349"/>
      <c r="H35" s="212"/>
      <c r="I35" s="139"/>
      <c r="J35" s="96"/>
      <c r="K35" s="96"/>
      <c r="L35" s="106"/>
      <c r="M35" s="96"/>
      <c r="N35" s="97"/>
      <c r="O35" s="210"/>
      <c r="P35" s="97"/>
    </row>
    <row r="36" spans="1:16" ht="18.75" customHeight="1">
      <c r="A36" s="353">
        <v>29</v>
      </c>
      <c r="B36" s="215"/>
      <c r="C36" s="95"/>
      <c r="D36" s="96"/>
      <c r="E36" s="96"/>
      <c r="F36" s="106"/>
      <c r="G36" s="349"/>
      <c r="H36" s="212"/>
      <c r="I36" s="139"/>
      <c r="J36" s="96"/>
      <c r="K36" s="96"/>
      <c r="L36" s="106"/>
      <c r="M36" s="96"/>
      <c r="N36" s="97"/>
      <c r="O36" s="210"/>
      <c r="P36" s="97"/>
    </row>
    <row r="37" spans="1:16" ht="18.75" customHeight="1">
      <c r="A37" s="353">
        <v>30</v>
      </c>
      <c r="B37" s="215"/>
      <c r="C37" s="95"/>
      <c r="D37" s="96"/>
      <c r="E37" s="96"/>
      <c r="F37" s="106"/>
      <c r="G37" s="349"/>
      <c r="H37" s="212"/>
      <c r="I37" s="139"/>
      <c r="J37" s="96"/>
      <c r="K37" s="96"/>
      <c r="L37" s="106"/>
      <c r="M37" s="96"/>
      <c r="N37" s="97"/>
      <c r="O37" s="210"/>
      <c r="P37" s="97"/>
    </row>
    <row r="38" spans="1:16" ht="18.75" customHeight="1">
      <c r="A38" s="353">
        <v>31</v>
      </c>
      <c r="B38" s="215"/>
      <c r="C38" s="95"/>
      <c r="D38" s="96"/>
      <c r="E38" s="96"/>
      <c r="F38" s="106"/>
      <c r="G38" s="349"/>
      <c r="H38" s="212"/>
      <c r="I38" s="139"/>
      <c r="J38" s="96"/>
      <c r="K38" s="96"/>
      <c r="L38" s="106"/>
      <c r="M38" s="96"/>
      <c r="N38" s="97"/>
      <c r="O38" s="210"/>
      <c r="P38" s="97"/>
    </row>
    <row r="39" spans="1:16" ht="18.75" customHeight="1">
      <c r="A39" s="353">
        <v>32</v>
      </c>
      <c r="B39" s="215"/>
      <c r="C39" s="95"/>
      <c r="D39" s="96"/>
      <c r="E39" s="96"/>
      <c r="F39" s="106"/>
      <c r="G39" s="349"/>
      <c r="H39" s="212"/>
      <c r="I39" s="139"/>
      <c r="J39" s="96"/>
      <c r="K39" s="96"/>
      <c r="L39" s="106"/>
      <c r="M39" s="96"/>
      <c r="N39" s="97"/>
      <c r="O39" s="210"/>
      <c r="P39" s="97"/>
    </row>
    <row r="40" spans="1:16" ht="18.75" customHeight="1">
      <c r="A40" s="214"/>
      <c r="B40" s="215"/>
      <c r="C40" s="95"/>
      <c r="D40" s="96"/>
      <c r="E40" s="96"/>
      <c r="F40" s="106"/>
      <c r="G40" s="349"/>
      <c r="H40" s="212"/>
      <c r="I40" s="139"/>
      <c r="J40" s="96"/>
      <c r="K40" s="96"/>
      <c r="L40" s="106"/>
      <c r="M40" s="96"/>
      <c r="N40" s="97"/>
      <c r="O40" s="210"/>
      <c r="P40" s="97"/>
    </row>
    <row r="41" spans="1:16" ht="18.75" customHeight="1">
      <c r="A41" s="214"/>
      <c r="B41" s="215"/>
      <c r="C41" s="95"/>
      <c r="D41" s="96"/>
      <c r="E41" s="96"/>
      <c r="F41" s="106"/>
      <c r="G41" s="349"/>
      <c r="H41" s="212"/>
      <c r="I41" s="139"/>
      <c r="J41" s="96"/>
      <c r="K41" s="96"/>
      <c r="L41" s="106"/>
      <c r="M41" s="96"/>
      <c r="N41" s="97"/>
      <c r="O41" s="210"/>
      <c r="P41" s="97"/>
    </row>
    <row r="42" spans="1:16" ht="18.75" customHeight="1">
      <c r="A42" s="214"/>
      <c r="B42" s="215"/>
      <c r="C42" s="95"/>
      <c r="D42" s="96"/>
      <c r="E42" s="96"/>
      <c r="F42" s="106"/>
      <c r="G42" s="349"/>
      <c r="H42" s="212"/>
      <c r="I42" s="139"/>
      <c r="J42" s="96"/>
      <c r="K42" s="96"/>
      <c r="L42" s="106"/>
      <c r="M42" s="96"/>
      <c r="N42" s="97"/>
      <c r="O42" s="210"/>
      <c r="P42" s="97"/>
    </row>
    <row r="43" spans="1:16" ht="18.75" customHeight="1">
      <c r="A43" s="214"/>
      <c r="B43" s="215"/>
      <c r="C43" s="95"/>
      <c r="D43" s="96"/>
      <c r="E43" s="96"/>
      <c r="F43" s="106"/>
      <c r="G43" s="349"/>
      <c r="H43" s="212"/>
      <c r="I43" s="139"/>
      <c r="J43" s="96"/>
      <c r="K43" s="96"/>
      <c r="L43" s="106"/>
      <c r="M43" s="96"/>
      <c r="N43" s="97"/>
      <c r="O43" s="210"/>
      <c r="P43" s="97"/>
    </row>
    <row r="44" spans="1:16" ht="18.75" customHeight="1">
      <c r="A44" s="214"/>
      <c r="B44" s="215"/>
      <c r="C44" s="95"/>
      <c r="D44" s="96"/>
      <c r="E44" s="96"/>
      <c r="F44" s="106"/>
      <c r="G44" s="349"/>
      <c r="H44" s="212"/>
      <c r="I44" s="139"/>
      <c r="J44" s="96"/>
      <c r="K44" s="96"/>
      <c r="L44" s="106"/>
      <c r="M44" s="96"/>
      <c r="N44" s="97"/>
      <c r="O44" s="210"/>
      <c r="P44" s="97"/>
    </row>
    <row r="45" spans="1:16" ht="18.75" customHeight="1">
      <c r="A45" s="214"/>
      <c r="B45" s="215"/>
      <c r="C45" s="95"/>
      <c r="D45" s="96"/>
      <c r="E45" s="96"/>
      <c r="F45" s="106"/>
      <c r="G45" s="349"/>
      <c r="H45" s="212"/>
      <c r="I45" s="139"/>
      <c r="J45" s="96"/>
      <c r="K45" s="96"/>
      <c r="L45" s="106"/>
      <c r="M45" s="96"/>
      <c r="N45" s="97"/>
      <c r="O45" s="210"/>
      <c r="P45" s="97"/>
    </row>
    <row r="46" spans="1:16" ht="18.75" customHeight="1">
      <c r="A46" s="214"/>
      <c r="B46" s="215"/>
      <c r="C46" s="95"/>
      <c r="D46" s="96"/>
      <c r="E46" s="96"/>
      <c r="F46" s="106"/>
      <c r="G46" s="349"/>
      <c r="H46" s="212"/>
      <c r="I46" s="139"/>
      <c r="J46" s="96"/>
      <c r="K46" s="96"/>
      <c r="L46" s="106"/>
      <c r="M46" s="96"/>
      <c r="N46" s="97"/>
      <c r="O46" s="210"/>
      <c r="P46" s="97"/>
    </row>
    <row r="47" spans="1:16" ht="18.75" customHeight="1">
      <c r="A47" s="214"/>
      <c r="B47" s="215"/>
      <c r="C47" s="95"/>
      <c r="D47" s="96"/>
      <c r="E47" s="96"/>
      <c r="F47" s="106"/>
      <c r="G47" s="349"/>
      <c r="H47" s="212"/>
      <c r="I47" s="139"/>
      <c r="J47" s="96"/>
      <c r="K47" s="96"/>
      <c r="L47" s="106"/>
      <c r="M47" s="96"/>
      <c r="N47" s="97"/>
      <c r="O47" s="210"/>
      <c r="P47" s="97"/>
    </row>
    <row r="48" spans="1:16" ht="18.75" customHeight="1">
      <c r="A48" s="214"/>
      <c r="B48" s="215"/>
      <c r="C48" s="95"/>
      <c r="D48" s="96"/>
      <c r="E48" s="96"/>
      <c r="F48" s="106"/>
      <c r="G48" s="349"/>
      <c r="H48" s="212"/>
      <c r="I48" s="139"/>
      <c r="J48" s="96"/>
      <c r="K48" s="96"/>
      <c r="L48" s="106"/>
      <c r="M48" s="96"/>
      <c r="N48" s="97"/>
      <c r="O48" s="210"/>
      <c r="P48" s="97"/>
    </row>
    <row r="49" spans="1:16" ht="18.75" customHeight="1">
      <c r="A49" s="214"/>
      <c r="B49" s="215"/>
      <c r="C49" s="95"/>
      <c r="D49" s="96"/>
      <c r="E49" s="96"/>
      <c r="F49" s="106"/>
      <c r="G49" s="349"/>
      <c r="H49" s="212"/>
      <c r="I49" s="139"/>
      <c r="J49" s="96"/>
      <c r="K49" s="96"/>
      <c r="L49" s="106"/>
      <c r="M49" s="96"/>
      <c r="N49" s="97"/>
      <c r="O49" s="210"/>
      <c r="P49" s="97"/>
    </row>
    <row r="50" spans="1:16" ht="18.75" customHeight="1">
      <c r="A50" s="214"/>
      <c r="B50" s="215"/>
      <c r="C50" s="95"/>
      <c r="D50" s="96"/>
      <c r="E50" s="96"/>
      <c r="F50" s="106"/>
      <c r="G50" s="349"/>
      <c r="H50" s="212"/>
      <c r="I50" s="139"/>
      <c r="J50" s="96"/>
      <c r="K50" s="96"/>
      <c r="L50" s="106"/>
      <c r="M50" s="96"/>
      <c r="N50" s="97"/>
      <c r="O50" s="210"/>
      <c r="P50" s="97"/>
    </row>
    <row r="51" spans="1:16" ht="18.75" customHeight="1">
      <c r="A51" s="214"/>
      <c r="B51" s="215"/>
      <c r="C51" s="95"/>
      <c r="D51" s="96"/>
      <c r="E51" s="96"/>
      <c r="F51" s="106"/>
      <c r="G51" s="349"/>
      <c r="H51" s="212"/>
      <c r="I51" s="139"/>
      <c r="J51" s="96"/>
      <c r="K51" s="96"/>
      <c r="L51" s="106"/>
      <c r="M51" s="96"/>
      <c r="N51" s="97"/>
      <c r="O51" s="210"/>
      <c r="P51" s="97"/>
    </row>
    <row r="52" spans="1:16" ht="18.75" customHeight="1">
      <c r="A52" s="214"/>
      <c r="B52" s="215"/>
      <c r="C52" s="95"/>
      <c r="D52" s="96"/>
      <c r="E52" s="96"/>
      <c r="F52" s="106"/>
      <c r="G52" s="349"/>
      <c r="H52" s="212"/>
      <c r="I52" s="139"/>
      <c r="J52" s="96"/>
      <c r="K52" s="96"/>
      <c r="L52" s="106"/>
      <c r="M52" s="96"/>
      <c r="N52" s="97"/>
      <c r="O52" s="210"/>
      <c r="P52" s="97"/>
    </row>
    <row r="53" spans="1:16" ht="18.75" customHeight="1">
      <c r="A53" s="214"/>
      <c r="B53" s="215"/>
      <c r="C53" s="95"/>
      <c r="D53" s="96"/>
      <c r="E53" s="96"/>
      <c r="F53" s="106"/>
      <c r="G53" s="349"/>
      <c r="H53" s="212"/>
      <c r="I53" s="139"/>
      <c r="J53" s="96"/>
      <c r="K53" s="96"/>
      <c r="L53" s="106"/>
      <c r="M53" s="96"/>
      <c r="N53" s="97"/>
      <c r="O53" s="210"/>
      <c r="P53" s="97"/>
    </row>
    <row r="54" spans="1:16" ht="18.75" customHeight="1">
      <c r="A54" s="214"/>
      <c r="B54" s="215"/>
      <c r="C54" s="95"/>
      <c r="D54" s="96"/>
      <c r="E54" s="96"/>
      <c r="F54" s="106"/>
      <c r="G54" s="349"/>
      <c r="H54" s="212"/>
      <c r="I54" s="139"/>
      <c r="J54" s="96"/>
      <c r="K54" s="96"/>
      <c r="L54" s="106"/>
      <c r="M54" s="96"/>
      <c r="N54" s="97"/>
      <c r="O54" s="210"/>
      <c r="P54" s="97"/>
    </row>
    <row r="55" spans="1:16" ht="18.75" customHeight="1">
      <c r="A55" s="214"/>
      <c r="B55" s="215"/>
      <c r="C55" s="95"/>
      <c r="D55" s="96"/>
      <c r="E55" s="96"/>
      <c r="F55" s="106"/>
      <c r="G55" s="349"/>
      <c r="H55" s="212"/>
      <c r="I55" s="139"/>
      <c r="J55" s="96"/>
      <c r="K55" s="96"/>
      <c r="L55" s="97"/>
      <c r="M55" s="96"/>
      <c r="N55" s="97"/>
      <c r="O55" s="210"/>
      <c r="P55" s="97"/>
    </row>
    <row r="56" spans="1:16" ht="18.75" customHeight="1">
      <c r="A56" s="214"/>
      <c r="B56" s="215"/>
      <c r="C56" s="95"/>
      <c r="D56" s="96"/>
      <c r="E56" s="362"/>
      <c r="F56" s="97"/>
      <c r="G56" s="349"/>
      <c r="H56" s="215"/>
      <c r="I56" s="95"/>
      <c r="J56" s="96"/>
      <c r="K56" s="362"/>
      <c r="L56" s="97"/>
      <c r="M56" s="96"/>
      <c r="N56" s="97"/>
      <c r="O56" s="210"/>
      <c r="P56" s="97"/>
    </row>
    <row r="57" spans="1:16" ht="18.75" customHeight="1">
      <c r="A57" s="214"/>
      <c r="B57" s="215"/>
      <c r="C57" s="95"/>
      <c r="D57" s="96"/>
      <c r="E57" s="96"/>
      <c r="F57" s="106"/>
      <c r="G57" s="349"/>
      <c r="H57" s="212"/>
      <c r="I57" s="139"/>
      <c r="J57" s="96"/>
      <c r="K57" s="96"/>
      <c r="L57" s="106"/>
      <c r="M57" s="96"/>
      <c r="N57" s="97"/>
      <c r="O57" s="210"/>
      <c r="P57" s="97"/>
    </row>
    <row r="58" spans="1:16" ht="18.75" customHeight="1">
      <c r="A58" s="214"/>
      <c r="B58" s="215"/>
      <c r="C58" s="95"/>
      <c r="D58" s="96"/>
      <c r="E58" s="362"/>
      <c r="F58" s="97"/>
      <c r="G58" s="349"/>
      <c r="H58" s="215"/>
      <c r="I58" s="95"/>
      <c r="J58" s="96"/>
      <c r="K58" s="362"/>
      <c r="L58" s="97"/>
      <c r="M58" s="96"/>
      <c r="N58" s="97"/>
      <c r="O58" s="210"/>
      <c r="P58" s="97"/>
    </row>
    <row r="59" spans="1:16" ht="18.75" customHeight="1">
      <c r="A59" s="214"/>
      <c r="B59" s="215"/>
      <c r="C59" s="95"/>
      <c r="D59" s="96"/>
      <c r="E59" s="362"/>
      <c r="F59" s="97"/>
      <c r="G59" s="349"/>
      <c r="H59" s="215"/>
      <c r="I59" s="95"/>
      <c r="J59" s="96"/>
      <c r="K59" s="362"/>
      <c r="L59" s="97"/>
      <c r="M59" s="96"/>
      <c r="N59" s="97"/>
      <c r="O59" s="210"/>
      <c r="P59" s="97"/>
    </row>
    <row r="60" spans="1:16" ht="18.75" customHeight="1">
      <c r="A60" s="214"/>
      <c r="B60" s="215"/>
      <c r="C60" s="95"/>
      <c r="D60" s="96"/>
      <c r="E60" s="362"/>
      <c r="F60" s="97"/>
      <c r="G60" s="349"/>
      <c r="H60" s="215"/>
      <c r="I60" s="95"/>
      <c r="J60" s="96"/>
      <c r="K60" s="362"/>
      <c r="L60" s="97"/>
      <c r="M60" s="96"/>
      <c r="N60" s="97"/>
      <c r="O60" s="210"/>
      <c r="P60" s="97"/>
    </row>
    <row r="61" spans="1:16" ht="18.75" customHeight="1">
      <c r="A61" s="214"/>
      <c r="B61" s="215"/>
      <c r="C61" s="95"/>
      <c r="D61" s="96"/>
      <c r="E61" s="362"/>
      <c r="F61" s="97"/>
      <c r="G61" s="349"/>
      <c r="H61" s="215"/>
      <c r="I61" s="95"/>
      <c r="J61" s="96"/>
      <c r="K61" s="362"/>
      <c r="L61" s="97"/>
      <c r="M61" s="96"/>
      <c r="N61" s="140"/>
      <c r="O61" s="210"/>
      <c r="P61" s="97"/>
    </row>
    <row r="62" spans="1:16" ht="18.75" customHeight="1">
      <c r="A62" s="214"/>
      <c r="B62" s="215"/>
      <c r="C62" s="95"/>
      <c r="D62" s="96"/>
      <c r="E62" s="362"/>
      <c r="F62" s="97"/>
      <c r="G62" s="349"/>
      <c r="H62" s="215"/>
      <c r="I62" s="95"/>
      <c r="J62" s="96"/>
      <c r="K62" s="362"/>
      <c r="L62" s="97"/>
      <c r="M62" s="96"/>
      <c r="N62" s="97"/>
      <c r="O62" s="210"/>
      <c r="P62" s="97"/>
    </row>
    <row r="63" spans="1:16" ht="18.75" customHeight="1">
      <c r="A63" s="214"/>
      <c r="B63" s="215"/>
      <c r="C63" s="95"/>
      <c r="D63" s="96"/>
      <c r="E63" s="362"/>
      <c r="F63" s="97"/>
      <c r="G63" s="349"/>
      <c r="H63" s="215"/>
      <c r="I63" s="95"/>
      <c r="J63" s="96"/>
      <c r="K63" s="363"/>
      <c r="L63" s="97"/>
      <c r="M63" s="96"/>
      <c r="N63" s="97"/>
      <c r="O63" s="210"/>
      <c r="P63" s="97"/>
    </row>
    <row r="64" spans="1:16" ht="18.75" customHeight="1">
      <c r="A64" s="214"/>
      <c r="B64" s="215"/>
      <c r="C64" s="95"/>
      <c r="D64" s="96"/>
      <c r="E64" s="362"/>
      <c r="F64" s="97"/>
      <c r="G64" s="349"/>
      <c r="H64" s="215"/>
      <c r="I64" s="95"/>
      <c r="J64" s="96"/>
      <c r="K64" s="362"/>
      <c r="L64" s="97"/>
      <c r="M64" s="96"/>
      <c r="N64" s="97"/>
      <c r="O64" s="210"/>
      <c r="P64" s="97"/>
    </row>
    <row r="65" spans="1:16" ht="18.75" customHeight="1">
      <c r="A65" s="214"/>
      <c r="B65" s="215"/>
      <c r="C65" s="95"/>
      <c r="D65" s="96"/>
      <c r="E65" s="362"/>
      <c r="F65" s="97"/>
      <c r="G65" s="349"/>
      <c r="H65" s="215"/>
      <c r="I65" s="95"/>
      <c r="J65" s="96"/>
      <c r="K65" s="362"/>
      <c r="L65" s="97"/>
      <c r="M65" s="96"/>
      <c r="N65" s="97"/>
      <c r="O65" s="210"/>
      <c r="P65" s="97"/>
    </row>
    <row r="66" spans="1:16" ht="18.75" customHeight="1">
      <c r="A66" s="214"/>
      <c r="B66" s="215"/>
      <c r="C66" s="95"/>
      <c r="D66" s="96"/>
      <c r="E66" s="362"/>
      <c r="F66" s="97"/>
      <c r="G66" s="349"/>
      <c r="H66" s="215"/>
      <c r="I66" s="95"/>
      <c r="J66" s="96"/>
      <c r="K66" s="364"/>
      <c r="L66" s="97"/>
      <c r="M66" s="96"/>
      <c r="N66" s="97"/>
      <c r="O66" s="210"/>
      <c r="P66" s="97"/>
    </row>
    <row r="67" spans="1:16" ht="18.75" customHeight="1">
      <c r="A67" s="214"/>
      <c r="B67" s="215"/>
      <c r="C67" s="95"/>
      <c r="D67" s="96"/>
      <c r="E67" s="362"/>
      <c r="F67" s="97"/>
      <c r="G67" s="349"/>
      <c r="H67" s="215"/>
      <c r="I67" s="95"/>
      <c r="J67" s="96"/>
      <c r="K67" s="362"/>
      <c r="L67" s="97"/>
      <c r="M67" s="96"/>
      <c r="N67" s="97"/>
      <c r="O67" s="210"/>
      <c r="P67" s="97"/>
    </row>
    <row r="68" spans="1:16" ht="19.5" customHeight="1">
      <c r="A68" s="214"/>
      <c r="B68" s="215"/>
      <c r="C68" s="95"/>
      <c r="D68" s="96"/>
      <c r="E68" s="362"/>
      <c r="F68" s="97"/>
      <c r="G68" s="349"/>
      <c r="H68" s="215"/>
      <c r="I68" s="95"/>
      <c r="J68" s="96"/>
      <c r="K68" s="362"/>
      <c r="L68" s="97"/>
      <c r="M68" s="96"/>
      <c r="N68" s="97"/>
      <c r="O68" s="210"/>
      <c r="P68" s="97"/>
    </row>
    <row r="69" spans="1:16" ht="19.5" customHeight="1">
      <c r="A69" s="214"/>
      <c r="B69" s="215"/>
      <c r="C69" s="95"/>
      <c r="D69" s="96"/>
      <c r="E69" s="362"/>
      <c r="F69" s="97"/>
      <c r="G69" s="349"/>
      <c r="H69" s="215"/>
      <c r="I69" s="95"/>
      <c r="J69" s="96"/>
      <c r="K69" s="362"/>
      <c r="L69" s="97"/>
      <c r="M69" s="96"/>
      <c r="N69" s="97"/>
      <c r="O69" s="210"/>
      <c r="P69" s="97"/>
    </row>
    <row r="70" spans="1:16" ht="19.5" customHeight="1">
      <c r="A70" s="214"/>
      <c r="B70" s="215"/>
      <c r="C70" s="95"/>
      <c r="D70" s="96"/>
      <c r="E70" s="362"/>
      <c r="F70" s="97"/>
      <c r="G70" s="349"/>
      <c r="H70" s="215"/>
      <c r="I70" s="95"/>
      <c r="J70" s="96"/>
      <c r="K70" s="362"/>
      <c r="L70" s="97"/>
      <c r="M70" s="96"/>
      <c r="N70" s="97"/>
      <c r="O70" s="210"/>
      <c r="P70" s="97"/>
    </row>
    <row r="71" spans="1:16" ht="19.5" customHeight="1">
      <c r="A71" s="214"/>
      <c r="B71" s="215"/>
      <c r="C71" s="95"/>
      <c r="D71" s="96"/>
      <c r="E71" s="362"/>
      <c r="F71" s="97"/>
      <c r="G71" s="349"/>
      <c r="H71" s="215"/>
      <c r="I71" s="95"/>
      <c r="J71" s="96"/>
      <c r="K71" s="362"/>
      <c r="L71" s="97"/>
      <c r="M71" s="96"/>
      <c r="N71" s="97"/>
      <c r="O71" s="210"/>
      <c r="P71" s="97"/>
    </row>
    <row r="72" spans="1:16" ht="19.5" customHeight="1">
      <c r="A72" s="214"/>
      <c r="B72" s="215"/>
      <c r="C72" s="95"/>
      <c r="D72" s="96"/>
      <c r="E72" s="96"/>
      <c r="F72" s="106"/>
      <c r="G72" s="349"/>
      <c r="H72" s="212"/>
      <c r="I72" s="139"/>
      <c r="J72" s="96"/>
      <c r="K72" s="96"/>
      <c r="L72" s="97"/>
      <c r="M72" s="96"/>
      <c r="N72" s="97"/>
      <c r="O72" s="210"/>
      <c r="P72" s="97"/>
    </row>
    <row r="73" spans="1:16" ht="19.5" customHeight="1">
      <c r="A73" s="214"/>
      <c r="B73" s="215"/>
      <c r="C73" s="95"/>
      <c r="D73" s="96"/>
      <c r="E73" s="362"/>
      <c r="F73" s="97"/>
      <c r="G73" s="349"/>
      <c r="H73" s="215"/>
      <c r="I73" s="95"/>
      <c r="J73" s="96"/>
      <c r="K73" s="362"/>
      <c r="L73" s="97"/>
      <c r="M73" s="96"/>
      <c r="N73" s="97"/>
      <c r="O73" s="210"/>
      <c r="P73" s="97"/>
    </row>
    <row r="74" spans="1:16" ht="19.5" customHeight="1">
      <c r="A74" s="214"/>
      <c r="B74" s="215"/>
      <c r="C74" s="95"/>
      <c r="D74" s="96"/>
      <c r="E74" s="362"/>
      <c r="F74" s="97"/>
      <c r="G74" s="349"/>
      <c r="H74" s="215"/>
      <c r="I74" s="95"/>
      <c r="J74" s="96"/>
      <c r="K74" s="362"/>
      <c r="L74" s="97"/>
      <c r="M74" s="96"/>
      <c r="N74" s="97"/>
      <c r="O74" s="210"/>
      <c r="P74" s="97"/>
    </row>
    <row r="75" spans="1:16" ht="19.5" customHeight="1">
      <c r="A75" s="214"/>
      <c r="B75" s="215"/>
      <c r="C75" s="95"/>
      <c r="D75" s="96"/>
      <c r="E75" s="362"/>
      <c r="F75" s="97"/>
      <c r="G75" s="349"/>
      <c r="H75" s="215"/>
      <c r="I75" s="95"/>
      <c r="J75" s="96"/>
      <c r="K75" s="362"/>
      <c r="L75" s="97"/>
      <c r="M75" s="96"/>
      <c r="N75" s="97"/>
      <c r="O75" s="210"/>
      <c r="P75" s="97"/>
    </row>
    <row r="76" spans="1:16" ht="19.5" customHeight="1">
      <c r="A76" s="214"/>
      <c r="B76" s="215"/>
      <c r="C76" s="95"/>
      <c r="D76" s="96"/>
      <c r="E76" s="362"/>
      <c r="F76" s="97"/>
      <c r="G76" s="349"/>
      <c r="H76" s="215"/>
      <c r="I76" s="95"/>
      <c r="J76" s="96"/>
      <c r="K76" s="362"/>
      <c r="L76" s="97"/>
      <c r="M76" s="96"/>
      <c r="N76" s="97"/>
      <c r="O76" s="210"/>
      <c r="P76" s="97"/>
    </row>
    <row r="77" spans="1:16" ht="19.5" customHeight="1">
      <c r="A77" s="214"/>
      <c r="B77" s="215"/>
      <c r="C77" s="95"/>
      <c r="D77" s="96"/>
      <c r="E77" s="362"/>
      <c r="F77" s="97"/>
      <c r="G77" s="349"/>
      <c r="H77" s="215"/>
      <c r="I77" s="95"/>
      <c r="J77" s="96"/>
      <c r="K77" s="362"/>
      <c r="L77" s="97"/>
      <c r="M77" s="96"/>
      <c r="N77" s="140"/>
      <c r="O77" s="210"/>
      <c r="P77" s="97"/>
    </row>
    <row r="78" spans="1:16" ht="19.5" customHeight="1">
      <c r="A78" s="214"/>
      <c r="B78" s="215"/>
      <c r="C78" s="95"/>
      <c r="D78" s="96"/>
      <c r="E78" s="362"/>
      <c r="F78" s="97"/>
      <c r="G78" s="349"/>
      <c r="H78" s="215"/>
      <c r="I78" s="95"/>
      <c r="J78" s="96"/>
      <c r="K78" s="362"/>
      <c r="L78" s="97"/>
      <c r="M78" s="96"/>
      <c r="N78" s="97"/>
      <c r="O78" s="210"/>
      <c r="P78" s="97"/>
    </row>
    <row r="79" spans="1:16" ht="19.5" customHeight="1">
      <c r="A79" s="214"/>
      <c r="B79" s="215"/>
      <c r="C79" s="95"/>
      <c r="D79" s="96"/>
      <c r="E79" s="362"/>
      <c r="F79" s="97"/>
      <c r="G79" s="349"/>
      <c r="H79" s="215"/>
      <c r="I79" s="95"/>
      <c r="J79" s="96"/>
      <c r="K79" s="363"/>
      <c r="L79" s="97"/>
      <c r="M79" s="96"/>
      <c r="N79" s="97"/>
      <c r="O79" s="210"/>
      <c r="P79" s="97"/>
    </row>
    <row r="80" spans="1:16" ht="19.5" customHeight="1">
      <c r="A80" s="214"/>
      <c r="B80" s="215"/>
      <c r="C80" s="95"/>
      <c r="D80" s="96"/>
      <c r="E80" s="362"/>
      <c r="F80" s="97"/>
      <c r="G80" s="349"/>
      <c r="H80" s="215"/>
      <c r="I80" s="95"/>
      <c r="J80" s="96"/>
      <c r="K80" s="362"/>
      <c r="L80" s="97"/>
      <c r="M80" s="96"/>
      <c r="N80" s="97"/>
      <c r="O80" s="210"/>
      <c r="P80" s="97"/>
    </row>
    <row r="81" spans="1:16" ht="19.5" customHeight="1">
      <c r="A81" s="214"/>
      <c r="B81" s="215"/>
      <c r="C81" s="95"/>
      <c r="D81" s="96"/>
      <c r="E81" s="362"/>
      <c r="F81" s="97"/>
      <c r="G81" s="349"/>
      <c r="H81" s="215"/>
      <c r="I81" s="95"/>
      <c r="J81" s="96"/>
      <c r="K81" s="362"/>
      <c r="L81" s="97"/>
      <c r="M81" s="96"/>
      <c r="N81" s="97"/>
      <c r="O81" s="210"/>
      <c r="P81" s="97"/>
    </row>
    <row r="82" spans="1:16" ht="19.5" customHeight="1">
      <c r="A82" s="214"/>
      <c r="B82" s="215"/>
      <c r="C82" s="95"/>
      <c r="D82" s="96"/>
      <c r="E82" s="362"/>
      <c r="F82" s="97"/>
      <c r="G82" s="349"/>
      <c r="H82" s="215"/>
      <c r="I82" s="95"/>
      <c r="J82" s="96"/>
      <c r="K82" s="364"/>
      <c r="L82" s="97"/>
      <c r="M82" s="96"/>
      <c r="N82" s="97"/>
      <c r="O82" s="210"/>
      <c r="P82" s="97"/>
    </row>
    <row r="83" spans="1:16" ht="19.5" customHeight="1">
      <c r="A83" s="214"/>
      <c r="B83" s="215"/>
      <c r="C83" s="95"/>
      <c r="D83" s="96"/>
      <c r="E83" s="362"/>
      <c r="F83" s="97"/>
      <c r="G83" s="349"/>
      <c r="H83" s="215"/>
      <c r="I83" s="95"/>
      <c r="J83" s="96"/>
      <c r="K83" s="362"/>
      <c r="L83" s="97"/>
      <c r="M83" s="96"/>
      <c r="N83" s="97"/>
      <c r="O83" s="210"/>
      <c r="P83" s="97"/>
    </row>
    <row r="84" spans="1:16" ht="19.5" customHeight="1">
      <c r="A84" s="214"/>
      <c r="B84" s="215"/>
      <c r="C84" s="95"/>
      <c r="D84" s="96"/>
      <c r="E84" s="362"/>
      <c r="F84" s="97"/>
      <c r="G84" s="349"/>
      <c r="H84" s="215"/>
      <c r="I84" s="95"/>
      <c r="J84" s="96"/>
      <c r="K84" s="362"/>
      <c r="L84" s="97"/>
      <c r="M84" s="96"/>
      <c r="N84" s="97"/>
      <c r="O84" s="210"/>
      <c r="P84" s="97"/>
    </row>
    <row r="85" spans="1:16" ht="19.5" customHeight="1">
      <c r="A85" s="214"/>
      <c r="B85" s="215"/>
      <c r="C85" s="95"/>
      <c r="D85" s="96"/>
      <c r="E85" s="362"/>
      <c r="F85" s="97"/>
      <c r="G85" s="349"/>
      <c r="H85" s="215"/>
      <c r="I85" s="95"/>
      <c r="J85" s="96"/>
      <c r="K85" s="362"/>
      <c r="L85" s="97"/>
      <c r="M85" s="96"/>
      <c r="N85" s="97"/>
      <c r="O85" s="210"/>
      <c r="P85" s="97"/>
    </row>
    <row r="86" spans="1:16" ht="19.5" customHeight="1">
      <c r="A86" s="214"/>
      <c r="B86" s="215"/>
      <c r="C86" s="95"/>
      <c r="D86" s="96"/>
      <c r="E86" s="362"/>
      <c r="F86" s="97"/>
      <c r="G86" s="349"/>
      <c r="H86" s="215"/>
      <c r="I86" s="95"/>
      <c r="J86" s="96"/>
      <c r="K86" s="362"/>
      <c r="L86" s="97"/>
      <c r="M86" s="96"/>
      <c r="N86" s="97"/>
      <c r="O86" s="210"/>
      <c r="P86" s="97"/>
    </row>
    <row r="87" spans="1:16" ht="19.5" customHeight="1" thickBot="1">
      <c r="A87" s="214"/>
      <c r="B87" s="216"/>
      <c r="C87" s="148"/>
      <c r="D87" s="213"/>
      <c r="E87" s="365"/>
      <c r="F87" s="366"/>
      <c r="G87" s="350"/>
      <c r="H87" s="216"/>
      <c r="I87" s="148"/>
      <c r="J87" s="213"/>
      <c r="K87" s="365"/>
      <c r="L87" s="366"/>
      <c r="M87" s="96"/>
      <c r="N87" s="97"/>
      <c r="O87" s="210"/>
      <c r="P87" s="97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3">
    <tabColor indexed="11"/>
  </sheetPr>
  <dimension ref="A1:AK4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">
        <v>249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257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302" t="s">
        <v>94</v>
      </c>
      <c r="P5" s="303" t="s">
        <v>100</v>
      </c>
      <c r="Q5" s="251"/>
      <c r="R5" s="302" t="s">
        <v>94</v>
      </c>
      <c r="S5" s="357" t="s">
        <v>132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304" t="s">
        <v>101</v>
      </c>
      <c r="P6" s="305" t="s">
        <v>96</v>
      </c>
      <c r="Q6" s="251"/>
      <c r="R6" s="304" t="s">
        <v>101</v>
      </c>
      <c r="S6" s="358" t="s">
        <v>133</v>
      </c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96" t="s">
        <v>81</v>
      </c>
      <c r="B7" s="308"/>
      <c r="C7" s="245">
        <f>IF($B7="","",VLOOKUP($B7,'NE55 elo'!$A$7:$O$22,5))</f>
      </c>
      <c r="D7" s="245">
        <f>IF($B7="","",VLOOKUP($B7,'NE55 elo'!$A$7:$O$22,15))</f>
      </c>
      <c r="E7" s="373" t="s">
        <v>288</v>
      </c>
      <c r="F7" s="244"/>
      <c r="G7" s="373" t="s">
        <v>290</v>
      </c>
      <c r="H7" s="244"/>
      <c r="I7" s="242">
        <f>IF($B7="","",VLOOKUP($B7,'NE55 elo'!$A$7:$O$22,4))</f>
      </c>
      <c r="J7" s="233"/>
      <c r="K7" s="374" t="s">
        <v>317</v>
      </c>
      <c r="L7" s="582">
        <v>75</v>
      </c>
      <c r="M7" s="322"/>
      <c r="N7" s="251"/>
      <c r="O7" s="306" t="s">
        <v>102</v>
      </c>
      <c r="P7" s="307" t="s">
        <v>98</v>
      </c>
      <c r="Q7" s="251"/>
      <c r="R7" s="306" t="s">
        <v>102</v>
      </c>
      <c r="S7" s="359" t="s">
        <v>106</v>
      </c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309"/>
      <c r="C8" s="260"/>
      <c r="D8" s="260"/>
      <c r="E8" s="260"/>
      <c r="F8" s="260"/>
      <c r="G8" s="260"/>
      <c r="H8" s="260"/>
      <c r="I8" s="260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310"/>
      <c r="C9" s="245">
        <f>IF($B9="","",VLOOKUP($B9,'NE55 elo'!$A$7:$O$22,5))</f>
      </c>
      <c r="D9" s="245">
        <f>IF($B9="","",VLOOKUP($B9,'NE55 elo'!$A$7:$O$22,15))</f>
      </c>
      <c r="E9" s="372" t="s">
        <v>293</v>
      </c>
      <c r="F9" s="246"/>
      <c r="G9" s="372" t="s">
        <v>294</v>
      </c>
      <c r="H9" s="246"/>
      <c r="I9" s="241">
        <f>IF($B9="","",VLOOKUP($B9,'NE55 elo'!$A$7:$O$22,4))</f>
      </c>
      <c r="J9" s="233"/>
      <c r="K9" s="374" t="s">
        <v>315</v>
      </c>
      <c r="L9" s="582">
        <v>35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309"/>
      <c r="C10" s="260"/>
      <c r="D10" s="260"/>
      <c r="E10" s="260"/>
      <c r="F10" s="260"/>
      <c r="G10" s="260"/>
      <c r="H10" s="260"/>
      <c r="I10" s="260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310"/>
      <c r="C11" s="245">
        <f>IF($B11="","",VLOOKUP($B11,'NE55 elo'!$A$7:$O$22,5))</f>
      </c>
      <c r="D11" s="245">
        <f>IF($B11="","",VLOOKUP($B11,'NE55 elo'!$A$7:$O$22,15))</f>
      </c>
      <c r="E11" s="372" t="s">
        <v>295</v>
      </c>
      <c r="F11" s="246"/>
      <c r="G11" s="372" t="s">
        <v>296</v>
      </c>
      <c r="H11" s="246"/>
      <c r="I11" s="241">
        <f>IF($B11="","",VLOOKUP($B11,'NE55 elo'!$A$7:$O$22,4))</f>
      </c>
      <c r="J11" s="233"/>
      <c r="K11" s="374" t="s">
        <v>349</v>
      </c>
      <c r="L11" s="582">
        <v>25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33"/>
      <c r="B12" s="296"/>
      <c r="C12" s="288"/>
      <c r="D12" s="233"/>
      <c r="E12" s="233"/>
      <c r="F12" s="233"/>
      <c r="G12" s="233"/>
      <c r="H12" s="233"/>
      <c r="I12" s="233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96" t="s">
        <v>88</v>
      </c>
      <c r="B13" s="308"/>
      <c r="C13" s="245">
        <f>IF($B13="","",VLOOKUP($B13,'NE55 elo'!$A$7:$O$22,5))</f>
      </c>
      <c r="D13" s="245">
        <f>IF($B13="","",VLOOKUP($B13,'NE55 elo'!$A$7:$O$22,15))</f>
      </c>
      <c r="E13" s="373" t="s">
        <v>289</v>
      </c>
      <c r="F13" s="244"/>
      <c r="G13" s="373" t="s">
        <v>291</v>
      </c>
      <c r="H13" s="244"/>
      <c r="I13" s="242">
        <f>IF($B13="","",VLOOKUP($B13,'NE55 elo'!$A$7:$O$22,4))</f>
      </c>
      <c r="J13" s="233"/>
      <c r="K13" s="374" t="s">
        <v>348</v>
      </c>
      <c r="L13" s="582">
        <v>25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59"/>
      <c r="B14" s="309"/>
      <c r="C14" s="260"/>
      <c r="D14" s="260"/>
      <c r="E14" s="260"/>
      <c r="F14" s="260"/>
      <c r="G14" s="260"/>
      <c r="H14" s="260"/>
      <c r="I14" s="260"/>
      <c r="J14" s="233"/>
      <c r="K14" s="259"/>
      <c r="L14" s="583"/>
      <c r="M14" s="32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59" t="s">
        <v>89</v>
      </c>
      <c r="B15" s="310"/>
      <c r="C15" s="245">
        <f>IF($B15="","",VLOOKUP($B15,'NE55 elo'!$A$7:$O$22,5))</f>
      </c>
      <c r="D15" s="245">
        <f>IF($B15="","",VLOOKUP($B15,'NE55 elo'!$A$7:$O$22,15))</f>
      </c>
      <c r="E15" s="372" t="s">
        <v>292</v>
      </c>
      <c r="F15" s="246"/>
      <c r="G15" s="372" t="s">
        <v>291</v>
      </c>
      <c r="H15" s="246"/>
      <c r="I15" s="241">
        <f>IF($B15="","",VLOOKUP($B15,'NE55 elo'!$A$7:$O$22,4))</f>
      </c>
      <c r="J15" s="233"/>
      <c r="K15" s="374" t="s">
        <v>316</v>
      </c>
      <c r="L15" s="582">
        <v>50</v>
      </c>
      <c r="M15" s="322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59"/>
      <c r="B16" s="309"/>
      <c r="C16" s="260"/>
      <c r="D16" s="260"/>
      <c r="E16" s="260"/>
      <c r="F16" s="260"/>
      <c r="G16" s="260"/>
      <c r="H16" s="260"/>
      <c r="I16" s="260"/>
      <c r="J16" s="233"/>
      <c r="K16" s="259"/>
      <c r="L16" s="583"/>
      <c r="M16" s="32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59" t="s">
        <v>90</v>
      </c>
      <c r="B17" s="310"/>
      <c r="C17" s="245">
        <f>IF($B17="","",VLOOKUP($B17,'NE55 elo'!$A$7:$O$22,5))</f>
      </c>
      <c r="D17" s="245"/>
      <c r="E17" s="372" t="s">
        <v>297</v>
      </c>
      <c r="F17" s="246"/>
      <c r="G17" s="372" t="s">
        <v>298</v>
      </c>
      <c r="H17" s="246"/>
      <c r="I17" s="241">
        <f>IF($B17="","",VLOOKUP($B17,'NE55 elo'!$A$7:$O$22,4))</f>
      </c>
      <c r="J17" s="233"/>
      <c r="K17" s="374" t="s">
        <v>315</v>
      </c>
      <c r="L17" s="582">
        <v>35</v>
      </c>
      <c r="M17" s="322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2.7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2.7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2.7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2.7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33"/>
      <c r="B22" s="576"/>
      <c r="C22" s="576"/>
      <c r="D22" s="573" t="str">
        <f>E7</f>
        <v>Paszér/Fehérváry</v>
      </c>
      <c r="E22" s="573"/>
      <c r="F22" s="573" t="str">
        <f>E9</f>
        <v>Bodnár/Barta</v>
      </c>
      <c r="G22" s="573"/>
      <c r="H22" s="573" t="str">
        <f>E11</f>
        <v>Kovács/Németh</v>
      </c>
      <c r="I22" s="573"/>
      <c r="J22" s="233"/>
      <c r="K22" s="233"/>
      <c r="L22" s="233"/>
      <c r="M22" s="297" t="s">
        <v>85</v>
      </c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8.75" customHeight="1">
      <c r="A23" s="295" t="s">
        <v>81</v>
      </c>
      <c r="B23" s="566" t="str">
        <f>E7</f>
        <v>Paszér/Fehérváry</v>
      </c>
      <c r="C23" s="566"/>
      <c r="D23" s="571"/>
      <c r="E23" s="571"/>
      <c r="F23" s="567" t="s">
        <v>318</v>
      </c>
      <c r="G23" s="568"/>
      <c r="H23" s="567" t="s">
        <v>322</v>
      </c>
      <c r="I23" s="568"/>
      <c r="J23" s="233"/>
      <c r="K23" s="233"/>
      <c r="L23" s="233"/>
      <c r="M23" s="299">
        <v>1</v>
      </c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8.75" customHeight="1">
      <c r="A24" s="295" t="s">
        <v>82</v>
      </c>
      <c r="B24" s="566" t="str">
        <f>E9</f>
        <v>Bodnár/Barta</v>
      </c>
      <c r="C24" s="566"/>
      <c r="D24" s="567" t="s">
        <v>320</v>
      </c>
      <c r="E24" s="568"/>
      <c r="F24" s="571"/>
      <c r="G24" s="571"/>
      <c r="H24" s="567" t="s">
        <v>344</v>
      </c>
      <c r="I24" s="568"/>
      <c r="J24" s="233"/>
      <c r="K24" s="233"/>
      <c r="L24" s="233"/>
      <c r="M24" s="299">
        <v>2</v>
      </c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8.75" customHeight="1">
      <c r="A25" s="295" t="s">
        <v>83</v>
      </c>
      <c r="B25" s="566" t="str">
        <f>E11</f>
        <v>Kovács/Németh</v>
      </c>
      <c r="C25" s="566"/>
      <c r="D25" s="567" t="s">
        <v>323</v>
      </c>
      <c r="E25" s="568"/>
      <c r="F25" s="567" t="s">
        <v>201</v>
      </c>
      <c r="G25" s="568"/>
      <c r="H25" s="571"/>
      <c r="I25" s="571"/>
      <c r="J25" s="233"/>
      <c r="K25" s="233"/>
      <c r="L25" s="233"/>
      <c r="M25" s="299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300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8.75" customHeight="1">
      <c r="A27" s="233"/>
      <c r="B27" s="576"/>
      <c r="C27" s="576"/>
      <c r="D27" s="573" t="str">
        <f>E13</f>
        <v>Dócs/Czinege</v>
      </c>
      <c r="E27" s="573"/>
      <c r="F27" s="573" t="str">
        <f>E15</f>
        <v>Berki/Simiglai</v>
      </c>
      <c r="G27" s="573"/>
      <c r="H27" s="573" t="str">
        <f>E17</f>
        <v>Szabóné/Dobosi</v>
      </c>
      <c r="I27" s="573"/>
      <c r="J27" s="233"/>
      <c r="K27" s="233"/>
      <c r="L27" s="233"/>
      <c r="M27" s="300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8.75" customHeight="1">
      <c r="A28" s="295" t="s">
        <v>88</v>
      </c>
      <c r="B28" s="566" t="str">
        <f>E13</f>
        <v>Dócs/Czinege</v>
      </c>
      <c r="C28" s="566"/>
      <c r="D28" s="571"/>
      <c r="E28" s="571"/>
      <c r="F28" s="567" t="s">
        <v>311</v>
      </c>
      <c r="G28" s="568"/>
      <c r="H28" s="568" t="s">
        <v>325</v>
      </c>
      <c r="I28" s="568"/>
      <c r="J28" s="233"/>
      <c r="K28" s="233"/>
      <c r="L28" s="233"/>
      <c r="M28" s="299"/>
    </row>
    <row r="29" spans="1:13" ht="18.75" customHeight="1">
      <c r="A29" s="295" t="s">
        <v>89</v>
      </c>
      <c r="B29" s="566" t="str">
        <f>E15</f>
        <v>Berki/Simiglai</v>
      </c>
      <c r="C29" s="566"/>
      <c r="D29" s="567" t="s">
        <v>312</v>
      </c>
      <c r="E29" s="568"/>
      <c r="F29" s="571"/>
      <c r="G29" s="571"/>
      <c r="H29" s="567" t="s">
        <v>313</v>
      </c>
      <c r="I29" s="568"/>
      <c r="J29" s="233"/>
      <c r="K29" s="233"/>
      <c r="L29" s="233"/>
      <c r="M29" s="299">
        <v>1</v>
      </c>
    </row>
    <row r="30" spans="1:13" ht="18.75" customHeight="1">
      <c r="A30" s="295" t="s">
        <v>90</v>
      </c>
      <c r="B30" s="566" t="str">
        <f>E17</f>
        <v>Szabóné/Dobosi</v>
      </c>
      <c r="C30" s="566"/>
      <c r="D30" s="568" t="s">
        <v>326</v>
      </c>
      <c r="E30" s="568"/>
      <c r="F30" s="567" t="s">
        <v>314</v>
      </c>
      <c r="G30" s="568"/>
      <c r="H30" s="571"/>
      <c r="I30" s="571"/>
      <c r="J30" s="233"/>
      <c r="K30" s="233"/>
      <c r="L30" s="233"/>
      <c r="M30" s="299">
        <v>2</v>
      </c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3" ht="12.75">
      <c r="A32" s="233" t="s">
        <v>59</v>
      </c>
      <c r="B32" s="233"/>
      <c r="C32" s="580" t="str">
        <f>IF(M23=1,B23,IF(M24=1,B24,IF(M25=1,B25,"")))</f>
        <v>Paszér/Fehérváry</v>
      </c>
      <c r="D32" s="580"/>
      <c r="E32" s="259" t="s">
        <v>92</v>
      </c>
      <c r="F32" s="579" t="str">
        <f>IF(M28=1,B28,IF(M29=1,B29,IF(M30=1,B30,"")))</f>
        <v>Berki/Simiglai</v>
      </c>
      <c r="G32" s="579"/>
      <c r="H32" s="233"/>
      <c r="I32" s="232">
        <v>85</v>
      </c>
      <c r="J32" s="233"/>
      <c r="K32" s="233"/>
      <c r="L32" s="233"/>
      <c r="M32" s="233"/>
    </row>
    <row r="33" spans="1:13" ht="12.75">
      <c r="A33" s="233"/>
      <c r="B33" s="233"/>
      <c r="C33" s="233"/>
      <c r="D33" s="233"/>
      <c r="E33" s="233"/>
      <c r="F33" s="259"/>
      <c r="G33" s="259"/>
      <c r="H33" s="233"/>
      <c r="I33" s="233"/>
      <c r="J33" s="233"/>
      <c r="K33" s="233"/>
      <c r="L33" s="233"/>
      <c r="M33" s="233"/>
    </row>
    <row r="34" spans="1:13" ht="12.75">
      <c r="A34" s="233" t="s">
        <v>91</v>
      </c>
      <c r="B34" s="233"/>
      <c r="C34" s="579" t="str">
        <f>IF(M23=2,B23,IF(M24=2,B24,IF(M25=2,B25,"")))</f>
        <v>Bodnár/Barta</v>
      </c>
      <c r="D34" s="579"/>
      <c r="E34" s="259" t="s">
        <v>92</v>
      </c>
      <c r="F34" s="579" t="str">
        <f>IF(M28=2,B28,IF(M29=2,B29,IF(M30=2,B30,"")))</f>
        <v>Szabóné/Dobosi</v>
      </c>
      <c r="G34" s="579"/>
      <c r="H34" s="233"/>
      <c r="I34" s="232"/>
      <c r="J34" s="233"/>
      <c r="K34" s="233"/>
      <c r="L34" s="233"/>
      <c r="M34" s="233"/>
    </row>
    <row r="35" spans="1:13" ht="12.75">
      <c r="A35" s="233"/>
      <c r="B35" s="233"/>
      <c r="C35" s="298"/>
      <c r="D35" s="298"/>
      <c r="E35" s="259"/>
      <c r="F35" s="298"/>
      <c r="G35" s="298"/>
      <c r="H35" s="233"/>
      <c r="I35" s="233"/>
      <c r="J35" s="233"/>
      <c r="K35" s="233"/>
      <c r="L35" s="233"/>
      <c r="M35" s="233"/>
    </row>
    <row r="36" spans="1:13" ht="12.75">
      <c r="A36" s="233" t="s">
        <v>93</v>
      </c>
      <c r="B36" s="233"/>
      <c r="C36" s="579">
        <f>IF(M23=3,B23,IF(M24=3,B24,IF(M25=3,B25,"")))</f>
      </c>
      <c r="D36" s="579"/>
      <c r="E36" s="259" t="s">
        <v>92</v>
      </c>
      <c r="F36" s="579">
        <f>IF(M28=3,B28,IF(M29=3,B29,IF(M30=3,B30,"")))</f>
      </c>
      <c r="G36" s="579"/>
      <c r="H36" s="233"/>
      <c r="I36" s="232"/>
      <c r="J36" s="233"/>
      <c r="K36" s="233"/>
      <c r="L36" s="233"/>
      <c r="M36" s="233"/>
    </row>
    <row r="37" spans="1:13" ht="12.7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1:19" ht="12.7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2"/>
      <c r="M38" s="233"/>
      <c r="O38" s="251"/>
      <c r="P38" s="251"/>
      <c r="Q38" s="251"/>
      <c r="R38" s="251"/>
      <c r="S38" s="251"/>
    </row>
    <row r="39" spans="1:19" ht="12.75">
      <c r="A39" s="122" t="s">
        <v>43</v>
      </c>
      <c r="B39" s="123"/>
      <c r="C39" s="191"/>
      <c r="D39" s="267" t="s">
        <v>4</v>
      </c>
      <c r="E39" s="268" t="s">
        <v>45</v>
      </c>
      <c r="F39" s="286"/>
      <c r="G39" s="267" t="s">
        <v>4</v>
      </c>
      <c r="H39" s="268" t="s">
        <v>56</v>
      </c>
      <c r="I39" s="143"/>
      <c r="J39" s="268" t="s">
        <v>57</v>
      </c>
      <c r="K39" s="142" t="s">
        <v>58</v>
      </c>
      <c r="L39" s="34"/>
      <c r="M39" s="286"/>
      <c r="O39" s="251"/>
      <c r="P39" s="261"/>
      <c r="Q39" s="261"/>
      <c r="R39" s="262"/>
      <c r="S39" s="251"/>
    </row>
    <row r="40" spans="1:19" ht="12.75">
      <c r="A40" s="236" t="s">
        <v>44</v>
      </c>
      <c r="B40" s="237"/>
      <c r="C40" s="238"/>
      <c r="D40" s="269">
        <v>1</v>
      </c>
      <c r="E40" s="572" t="str">
        <f>IF(D40&gt;$R$47,,UPPER(VLOOKUP(D40,'NE55 elo'!$A$7:$Q$134,2)))</f>
        <v>KOCZKA</v>
      </c>
      <c r="F40" s="572"/>
      <c r="G40" s="280" t="s">
        <v>5</v>
      </c>
      <c r="H40" s="237"/>
      <c r="I40" s="270"/>
      <c r="J40" s="281"/>
      <c r="K40" s="234" t="s">
        <v>48</v>
      </c>
      <c r="L40" s="287"/>
      <c r="M40" s="271"/>
      <c r="O40" s="251"/>
      <c r="P40" s="263"/>
      <c r="Q40" s="263"/>
      <c r="R40" s="264"/>
      <c r="S40" s="251"/>
    </row>
    <row r="41" spans="1:19" ht="12.75">
      <c r="A41" s="239" t="s">
        <v>55</v>
      </c>
      <c r="B41" s="141"/>
      <c r="C41" s="240"/>
      <c r="D41" s="272">
        <v>2</v>
      </c>
      <c r="E41" s="565" t="str">
        <f>IF(D41&gt;$R$47,,UPPER(VLOOKUP(D41,'NE55 elo'!$A$7:$Q$134,2)))</f>
        <v>SZABÓNÉ</v>
      </c>
      <c r="F41" s="565"/>
      <c r="G41" s="282" t="s">
        <v>6</v>
      </c>
      <c r="H41" s="273"/>
      <c r="I41" s="274"/>
      <c r="J41" s="85"/>
      <c r="K41" s="284"/>
      <c r="L41" s="232"/>
      <c r="M41" s="279"/>
      <c r="O41" s="251"/>
      <c r="P41" s="264"/>
      <c r="Q41" s="265"/>
      <c r="R41" s="264"/>
      <c r="S41" s="251"/>
    </row>
    <row r="42" spans="1:19" ht="12.75">
      <c r="A42" s="157"/>
      <c r="B42" s="158"/>
      <c r="C42" s="159"/>
      <c r="D42" s="272"/>
      <c r="E42" s="276"/>
      <c r="F42" s="277"/>
      <c r="G42" s="282" t="s">
        <v>7</v>
      </c>
      <c r="H42" s="273"/>
      <c r="I42" s="274"/>
      <c r="J42" s="85"/>
      <c r="K42" s="234" t="s">
        <v>49</v>
      </c>
      <c r="L42" s="287"/>
      <c r="M42" s="271"/>
      <c r="O42" s="251"/>
      <c r="P42" s="263"/>
      <c r="Q42" s="263"/>
      <c r="R42" s="264"/>
      <c r="S42" s="251"/>
    </row>
    <row r="43" spans="1:19" ht="12.75">
      <c r="A43" s="124"/>
      <c r="B43" s="189"/>
      <c r="C43" s="125"/>
      <c r="D43" s="272"/>
      <c r="E43" s="276"/>
      <c r="F43" s="277"/>
      <c r="G43" s="282" t="s">
        <v>8</v>
      </c>
      <c r="H43" s="273"/>
      <c r="I43" s="274"/>
      <c r="J43" s="85"/>
      <c r="K43" s="285"/>
      <c r="L43" s="277"/>
      <c r="M43" s="275"/>
      <c r="O43" s="251"/>
      <c r="P43" s="264"/>
      <c r="Q43" s="265"/>
      <c r="R43" s="264"/>
      <c r="S43" s="251"/>
    </row>
    <row r="44" spans="1:19" ht="12.75">
      <c r="A44" s="145"/>
      <c r="B44" s="160"/>
      <c r="C44" s="190"/>
      <c r="D44" s="272"/>
      <c r="E44" s="276"/>
      <c r="F44" s="277"/>
      <c r="G44" s="282" t="s">
        <v>9</v>
      </c>
      <c r="H44" s="273"/>
      <c r="I44" s="274"/>
      <c r="J44" s="85"/>
      <c r="K44" s="239"/>
      <c r="L44" s="232"/>
      <c r="M44" s="279"/>
      <c r="O44" s="251"/>
      <c r="P44" s="264"/>
      <c r="Q44" s="265"/>
      <c r="R44" s="264"/>
      <c r="S44" s="251"/>
    </row>
    <row r="45" spans="1:19" ht="12.75">
      <c r="A45" s="146"/>
      <c r="B45" s="164"/>
      <c r="C45" s="125"/>
      <c r="D45" s="272"/>
      <c r="E45" s="276"/>
      <c r="F45" s="277"/>
      <c r="G45" s="282" t="s">
        <v>10</v>
      </c>
      <c r="H45" s="273"/>
      <c r="I45" s="274"/>
      <c r="J45" s="85"/>
      <c r="K45" s="234" t="s">
        <v>34</v>
      </c>
      <c r="L45" s="287"/>
      <c r="M45" s="271"/>
      <c r="O45" s="251"/>
      <c r="P45" s="263"/>
      <c r="Q45" s="263"/>
      <c r="R45" s="264"/>
      <c r="S45" s="251"/>
    </row>
    <row r="46" spans="1:19" ht="12.75">
      <c r="A46" s="146"/>
      <c r="B46" s="164"/>
      <c r="C46" s="155"/>
      <c r="D46" s="272"/>
      <c r="E46" s="276"/>
      <c r="F46" s="277"/>
      <c r="G46" s="282" t="s">
        <v>11</v>
      </c>
      <c r="H46" s="273"/>
      <c r="I46" s="274"/>
      <c r="J46" s="85"/>
      <c r="K46" s="285"/>
      <c r="L46" s="277"/>
      <c r="M46" s="275"/>
      <c r="O46" s="251"/>
      <c r="P46" s="264"/>
      <c r="Q46" s="265"/>
      <c r="R46" s="264"/>
      <c r="S46" s="251"/>
    </row>
    <row r="47" spans="1:19" ht="12.75">
      <c r="A47" s="147"/>
      <c r="B47" s="144"/>
      <c r="C47" s="156"/>
      <c r="D47" s="278"/>
      <c r="E47" s="126"/>
      <c r="F47" s="232"/>
      <c r="G47" s="283" t="s">
        <v>12</v>
      </c>
      <c r="H47" s="141"/>
      <c r="I47" s="235"/>
      <c r="J47" s="127"/>
      <c r="K47" s="239" t="str">
        <f>L4</f>
        <v>Nagyistók-Nádasi Judit</v>
      </c>
      <c r="L47" s="232"/>
      <c r="M47" s="279"/>
      <c r="O47" s="251"/>
      <c r="P47" s="264"/>
      <c r="Q47" s="265"/>
      <c r="R47" s="266">
        <f>MIN(4,'NE55 elo'!Q5)</f>
        <v>4</v>
      </c>
      <c r="S47" s="251"/>
    </row>
    <row r="48" spans="15:19" ht="12.75">
      <c r="O48" s="251"/>
      <c r="P48" s="251"/>
      <c r="Q48" s="251"/>
      <c r="R48" s="251"/>
      <c r="S48" s="251"/>
    </row>
    <row r="49" spans="15:19" ht="12.75">
      <c r="O49" s="251"/>
      <c r="P49" s="251"/>
      <c r="Q49" s="251"/>
      <c r="R49" s="251"/>
      <c r="S49" s="25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3" dxfId="1" stopIfTrue="1">
      <formula>$O$1="CU"</formula>
    </cfRule>
  </conditionalFormatting>
  <conditionalFormatting sqref="E7 E9 E13 E15 E17">
    <cfRule type="cellIs" priority="2" dxfId="0" operator="equal" stopIfTrue="1">
      <formula>"Bye"</formula>
    </cfRule>
  </conditionalFormatting>
  <conditionalFormatting sqref="E1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O9" sqref="O9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2" customWidth="1"/>
    <col min="5" max="5" width="12.140625" style="343" customWidth="1"/>
    <col min="6" max="6" width="6.140625" style="92" hidden="1" customWidth="1"/>
    <col min="7" max="7" width="9.0039062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369" t="str">
        <f>Altalanos!$D$8</f>
        <v>NE60+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149</v>
      </c>
      <c r="C7" s="95" t="s">
        <v>150</v>
      </c>
      <c r="D7" s="96"/>
      <c r="E7" s="188" t="s">
        <v>151</v>
      </c>
      <c r="F7" s="329"/>
      <c r="G7" s="330"/>
      <c r="H7" s="96"/>
      <c r="I7" s="96"/>
      <c r="J7" s="170"/>
      <c r="K7" s="168"/>
      <c r="L7" s="172"/>
      <c r="M7" s="168"/>
      <c r="N7" s="163"/>
      <c r="O7" s="361">
        <v>7</v>
      </c>
      <c r="P7" s="118"/>
      <c r="Q7" s="97"/>
    </row>
    <row r="8" spans="1:17" s="11" customFormat="1" ht="18.75" customHeight="1">
      <c r="A8" s="173">
        <v>2</v>
      </c>
      <c r="B8" s="95" t="s">
        <v>152</v>
      </c>
      <c r="C8" s="95" t="s">
        <v>153</v>
      </c>
      <c r="D8" s="96"/>
      <c r="E8" s="188" t="s">
        <v>154</v>
      </c>
      <c r="F8" s="331"/>
      <c r="G8" s="332"/>
      <c r="H8" s="96"/>
      <c r="I8" s="96"/>
      <c r="J8" s="170"/>
      <c r="K8" s="168"/>
      <c r="L8" s="172"/>
      <c r="M8" s="168"/>
      <c r="N8" s="163"/>
      <c r="O8" s="96">
        <v>2</v>
      </c>
      <c r="P8" s="118"/>
      <c r="Q8" s="97"/>
    </row>
    <row r="9" spans="1:17" s="11" customFormat="1" ht="18.75" customHeight="1">
      <c r="A9" s="173">
        <v>3</v>
      </c>
      <c r="B9" s="95" t="s">
        <v>155</v>
      </c>
      <c r="C9" s="95" t="s">
        <v>156</v>
      </c>
      <c r="D9" s="96"/>
      <c r="E9" s="188" t="s">
        <v>157</v>
      </c>
      <c r="F9" s="331"/>
      <c r="G9" s="332"/>
      <c r="H9" s="96"/>
      <c r="I9" s="96"/>
      <c r="J9" s="170"/>
      <c r="K9" s="168"/>
      <c r="L9" s="172"/>
      <c r="M9" s="168"/>
      <c r="N9" s="163"/>
      <c r="O9" s="96">
        <v>5</v>
      </c>
      <c r="P9" s="342"/>
      <c r="Q9" s="193"/>
    </row>
    <row r="10" spans="1:17" s="11" customFormat="1" ht="18.75" customHeight="1">
      <c r="A10" s="173">
        <v>4</v>
      </c>
      <c r="B10" s="95" t="s">
        <v>158</v>
      </c>
      <c r="C10" s="95" t="s">
        <v>159</v>
      </c>
      <c r="D10" s="96"/>
      <c r="E10" s="188" t="s">
        <v>160</v>
      </c>
      <c r="F10" s="331"/>
      <c r="G10" s="332"/>
      <c r="H10" s="96"/>
      <c r="I10" s="96"/>
      <c r="J10" s="170"/>
      <c r="K10" s="168"/>
      <c r="L10" s="172"/>
      <c r="M10" s="168"/>
      <c r="N10" s="163"/>
      <c r="O10" s="96">
        <v>7</v>
      </c>
      <c r="P10" s="341"/>
      <c r="Q10" s="338"/>
    </row>
    <row r="11" spans="1:17" s="11" customFormat="1" ht="18.75" customHeight="1">
      <c r="A11" s="173">
        <v>5</v>
      </c>
      <c r="B11" s="95"/>
      <c r="C11" s="95"/>
      <c r="D11" s="96"/>
      <c r="E11" s="188"/>
      <c r="F11" s="331"/>
      <c r="G11" s="332"/>
      <c r="H11" s="96"/>
      <c r="I11" s="96"/>
      <c r="J11" s="170"/>
      <c r="K11" s="168"/>
      <c r="L11" s="172"/>
      <c r="M11" s="168"/>
      <c r="N11" s="163"/>
      <c r="O11" s="96"/>
      <c r="P11" s="341"/>
      <c r="Q11" s="338"/>
    </row>
    <row r="12" spans="1:17" s="11" customFormat="1" ht="18.75" customHeight="1">
      <c r="A12" s="173">
        <v>6</v>
      </c>
      <c r="B12" s="95"/>
      <c r="C12" s="95"/>
      <c r="D12" s="96"/>
      <c r="E12" s="188"/>
      <c r="F12" s="331"/>
      <c r="G12" s="332"/>
      <c r="H12" s="96"/>
      <c r="I12" s="96"/>
      <c r="J12" s="170"/>
      <c r="K12" s="168"/>
      <c r="L12" s="172"/>
      <c r="M12" s="168"/>
      <c r="N12" s="163"/>
      <c r="O12" s="96"/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5">
    <tabColor indexed="11"/>
  </sheetPr>
  <dimension ref="A1:AK4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tr">
        <f>Altalanos!$D$8</f>
        <v>NE60+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/>
      <c r="M3" s="53" t="s">
        <v>30</v>
      </c>
      <c r="N3" s="255"/>
      <c r="O3" s="254"/>
      <c r="P3" s="255"/>
      <c r="Q3" s="302" t="s">
        <v>94</v>
      </c>
      <c r="R3" s="303" t="s">
        <v>100</v>
      </c>
      <c r="S3" s="303" t="s">
        <v>95</v>
      </c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316"/>
      <c r="M4" s="231" t="str">
        <f>Altalanos!$E$10</f>
        <v>Nagyistók-Nádasi Judit</v>
      </c>
      <c r="N4" s="257"/>
      <c r="O4" s="258"/>
      <c r="P4" s="257"/>
      <c r="Q4" s="304" t="s">
        <v>101</v>
      </c>
      <c r="R4" s="305" t="s">
        <v>96</v>
      </c>
      <c r="S4" s="305" t="s">
        <v>97</v>
      </c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307" t="s">
        <v>99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>
        <v>1</v>
      </c>
      <c r="C7" s="292" t="str">
        <f>IF($B7="","",VLOOKUP($B7,'NE60 elo'!$A$7:$O$22,5))</f>
        <v>580319</v>
      </c>
      <c r="D7" s="292">
        <f>IF($B7="","",VLOOKUP($B7,'NE60 elo'!$A$7:$O$22,15))</f>
        <v>7</v>
      </c>
      <c r="E7" s="575" t="str">
        <f>UPPER(IF($B7="","",VLOOKUP($B7,'NE60 elo'!$A$7:$O$22,2)))</f>
        <v>THURZÓ</v>
      </c>
      <c r="F7" s="575"/>
      <c r="G7" s="575" t="str">
        <f>IF($B7="","",VLOOKUP($B7,'NE60 elo'!$A$7:$O$22,3))</f>
        <v>Judit</v>
      </c>
      <c r="H7" s="575"/>
      <c r="I7" s="293">
        <f>IF($B7="","",VLOOKUP($B7,'NE60 elo'!$A$7:$O$22,4))</f>
        <v>0</v>
      </c>
      <c r="J7" s="233"/>
      <c r="K7" s="374" t="s">
        <v>316</v>
      </c>
      <c r="L7" s="582">
        <v>50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94"/>
      <c r="D8" s="294"/>
      <c r="E8" s="294"/>
      <c r="F8" s="294"/>
      <c r="G8" s="294"/>
      <c r="H8" s="294"/>
      <c r="I8" s="294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>
        <v>2</v>
      </c>
      <c r="C9" s="292" t="str">
        <f>IF($B9="","",VLOOKUP($B9,'NE60 elo'!$A$7:$O$22,5))</f>
        <v>561120</v>
      </c>
      <c r="D9" s="292">
        <f>IF($B9="","",VLOOKUP($B9,'NE60 elo'!$A$7:$O$22,15))</f>
        <v>2</v>
      </c>
      <c r="E9" s="575" t="str">
        <f>UPPER(IF($B9="","",VLOOKUP($B9,'NE60 elo'!$A$7:$O$22,2)))</f>
        <v>NÁDORI</v>
      </c>
      <c r="F9" s="575"/>
      <c r="G9" s="575" t="str">
        <f>IF($B9="","",VLOOKUP($B9,'NE60 elo'!$A$7:$O$22,3))</f>
        <v>Katalin</v>
      </c>
      <c r="H9" s="575"/>
      <c r="I9" s="293">
        <f>IF($B9="","",VLOOKUP($B9,'NE60 elo'!$A$7:$O$22,4))</f>
        <v>0</v>
      </c>
      <c r="J9" s="233"/>
      <c r="K9" s="374" t="s">
        <v>317</v>
      </c>
      <c r="L9" s="582">
        <v>75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94"/>
      <c r="D10" s="294"/>
      <c r="E10" s="294"/>
      <c r="F10" s="294"/>
      <c r="G10" s="294"/>
      <c r="H10" s="294"/>
      <c r="I10" s="294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>
        <v>3</v>
      </c>
      <c r="C11" s="292" t="str">
        <f>IF($B11="","",VLOOKUP($B11,'NE60 elo'!$A$7:$O$22,5))</f>
        <v>540212</v>
      </c>
      <c r="D11" s="292">
        <f>IF($B11="","",VLOOKUP($B11,'NE60 elo'!$A$7:$O$22,15))</f>
        <v>5</v>
      </c>
      <c r="E11" s="575" t="str">
        <f>UPPER(IF($B11="","",VLOOKUP($B11,'NE60 elo'!$A$7:$O$22,2)))</f>
        <v>LŐRINCZ</v>
      </c>
      <c r="F11" s="575"/>
      <c r="G11" s="575" t="str">
        <f>IF($B11="","",VLOOKUP($B11,'NE60 elo'!$A$7:$O$22,3))</f>
        <v>Zsóka</v>
      </c>
      <c r="H11" s="575"/>
      <c r="I11" s="293">
        <f>IF($B11="","",VLOOKUP($B11,'NE60 elo'!$A$7:$O$22,4))</f>
        <v>0</v>
      </c>
      <c r="J11" s="233"/>
      <c r="K11" s="374" t="s">
        <v>324</v>
      </c>
      <c r="L11" s="582">
        <v>35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59"/>
      <c r="B12" s="291"/>
      <c r="C12" s="294"/>
      <c r="D12" s="294"/>
      <c r="E12" s="294"/>
      <c r="F12" s="294"/>
      <c r="G12" s="294"/>
      <c r="H12" s="294"/>
      <c r="I12" s="294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59" t="s">
        <v>88</v>
      </c>
      <c r="B13" s="290">
        <v>4</v>
      </c>
      <c r="C13" s="292" t="str">
        <f>IF($B13="","",VLOOKUP($B13,'NE60 elo'!$A$7:$O$22,5))</f>
        <v>540713</v>
      </c>
      <c r="D13" s="292">
        <f>IF($B13="","",VLOOKUP($B13,'NE60 elo'!$A$7:$O$22,15))</f>
        <v>7</v>
      </c>
      <c r="E13" s="575" t="str">
        <f>UPPER(IF($B13="","",VLOOKUP($B13,'NE60 elo'!$A$7:$O$22,2)))</f>
        <v>KOVÁCSNÉ SZABÓ</v>
      </c>
      <c r="F13" s="575"/>
      <c r="G13" s="575" t="str">
        <f>IF($B13="","",VLOOKUP($B13,'NE60 elo'!$A$7:$O$22,3))</f>
        <v>Éva</v>
      </c>
      <c r="H13" s="575"/>
      <c r="I13" s="293">
        <f>IF($B13="","",VLOOKUP($B13,'NE60 elo'!$A$7:$O$22,4))</f>
        <v>0</v>
      </c>
      <c r="J13" s="233"/>
      <c r="K13" s="374" t="s">
        <v>315</v>
      </c>
      <c r="L13" s="582">
        <v>35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THURZÓ</v>
      </c>
      <c r="E18" s="573"/>
      <c r="F18" s="573" t="str">
        <f>E9</f>
        <v>NÁDORI</v>
      </c>
      <c r="G18" s="573"/>
      <c r="H18" s="573" t="str">
        <f>E11</f>
        <v>LŐRINCZ</v>
      </c>
      <c r="I18" s="573"/>
      <c r="J18" s="573" t="str">
        <f>E13</f>
        <v>KOVÁCSNÉ SZABÓ</v>
      </c>
      <c r="K18" s="57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THURZÓ</v>
      </c>
      <c r="C19" s="566"/>
      <c r="D19" s="571"/>
      <c r="E19" s="571"/>
      <c r="F19" s="567" t="s">
        <v>323</v>
      </c>
      <c r="G19" s="568"/>
      <c r="H19" s="567" t="s">
        <v>310</v>
      </c>
      <c r="I19" s="568"/>
      <c r="J19" s="569" t="s">
        <v>319</v>
      </c>
      <c r="K19" s="570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NÁDORI</v>
      </c>
      <c r="C20" s="566"/>
      <c r="D20" s="567" t="s">
        <v>322</v>
      </c>
      <c r="E20" s="568"/>
      <c r="F20" s="571"/>
      <c r="G20" s="571"/>
      <c r="H20" s="567" t="s">
        <v>312</v>
      </c>
      <c r="I20" s="568"/>
      <c r="J20" s="567" t="s">
        <v>322</v>
      </c>
      <c r="K20" s="568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LŐRINCZ</v>
      </c>
      <c r="C21" s="566"/>
      <c r="D21" s="567" t="s">
        <v>309</v>
      </c>
      <c r="E21" s="568"/>
      <c r="F21" s="567" t="s">
        <v>311</v>
      </c>
      <c r="G21" s="568"/>
      <c r="H21" s="571"/>
      <c r="I21" s="571"/>
      <c r="J21" s="567" t="s">
        <v>320</v>
      </c>
      <c r="K21" s="568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95" t="s">
        <v>88</v>
      </c>
      <c r="B22" s="566" t="str">
        <f>E13</f>
        <v>KOVÁCSNÉ SZABÓ</v>
      </c>
      <c r="C22" s="566"/>
      <c r="D22" s="567" t="s">
        <v>321</v>
      </c>
      <c r="E22" s="568"/>
      <c r="F22" s="567" t="s">
        <v>323</v>
      </c>
      <c r="G22" s="568"/>
      <c r="H22" s="569" t="s">
        <v>318</v>
      </c>
      <c r="I22" s="570"/>
      <c r="J22" s="571"/>
      <c r="K22" s="571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3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286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1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M4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B12" sqref="B12:K12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1.8515625" style="0" customWidth="1"/>
    <col min="4" max="4" width="12.28125" style="42" customWidth="1"/>
    <col min="5" max="5" width="11.00390625" style="42" customWidth="1"/>
    <col min="6" max="6" width="5.8515625" style="42" customWidth="1"/>
    <col min="7" max="7" width="3.140625" style="42" customWidth="1"/>
    <col min="8" max="8" width="14.140625" style="92" customWidth="1"/>
    <col min="9" max="10" width="13.421875" style="42" customWidth="1"/>
    <col min="11" max="11" width="11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Halker Kupa</v>
      </c>
      <c r="B1" s="86"/>
      <c r="C1" s="86"/>
      <c r="D1" s="87"/>
      <c r="E1" s="87"/>
      <c r="F1" s="162"/>
      <c r="G1" s="162"/>
      <c r="H1" s="185" t="s">
        <v>62</v>
      </c>
      <c r="I1" s="87"/>
      <c r="J1" s="88"/>
      <c r="K1" s="88"/>
      <c r="L1" s="88"/>
      <c r="M1" s="88"/>
      <c r="N1" s="88"/>
      <c r="O1" s="130"/>
      <c r="P1" s="98"/>
    </row>
    <row r="2" spans="1:16" ht="13.5" thickBot="1">
      <c r="A2" s="89"/>
      <c r="B2" s="89" t="s">
        <v>53</v>
      </c>
      <c r="C2" s="195" t="s">
        <v>257</v>
      </c>
      <c r="D2" s="131"/>
      <c r="E2" s="131"/>
      <c r="F2" s="131"/>
      <c r="G2" s="131"/>
      <c r="H2" s="185" t="s">
        <v>63</v>
      </c>
      <c r="I2" s="93"/>
      <c r="J2" s="93"/>
      <c r="K2" s="82"/>
      <c r="L2" s="82"/>
      <c r="M2" s="82"/>
      <c r="N2" s="82"/>
      <c r="O2" s="132"/>
      <c r="P2" s="99"/>
    </row>
    <row r="3" spans="1:16" s="2" customFormat="1" ht="12.75">
      <c r="A3" s="202" t="s">
        <v>69</v>
      </c>
      <c r="B3" s="203"/>
      <c r="C3" s="204"/>
      <c r="D3" s="205"/>
      <c r="E3" s="206"/>
      <c r="F3" s="21"/>
      <c r="G3" s="21"/>
      <c r="H3" s="108"/>
      <c r="I3" s="21"/>
      <c r="J3" s="28"/>
      <c r="K3" s="28"/>
      <c r="L3" s="28"/>
      <c r="M3" s="133" t="s">
        <v>34</v>
      </c>
      <c r="N3" s="110"/>
      <c r="O3" s="110"/>
      <c r="P3" s="134"/>
    </row>
    <row r="4" spans="1:16" s="2" customFormat="1" ht="12.75">
      <c r="A4" s="52" t="s">
        <v>24</v>
      </c>
      <c r="B4" s="52"/>
      <c r="C4" s="50" t="s">
        <v>21</v>
      </c>
      <c r="D4" s="50"/>
      <c r="E4" s="50"/>
      <c r="F4" s="50"/>
      <c r="G4" s="50"/>
      <c r="H4" s="50" t="s">
        <v>29</v>
      </c>
      <c r="I4" s="52"/>
      <c r="J4" s="53"/>
      <c r="K4" s="53"/>
      <c r="L4" s="53" t="s">
        <v>30</v>
      </c>
      <c r="M4" s="128"/>
      <c r="N4" s="135"/>
      <c r="O4" s="135"/>
      <c r="P4" s="114"/>
    </row>
    <row r="5" spans="1:16" s="2" customFormat="1" ht="13.5" thickBot="1">
      <c r="A5" s="560" t="str">
        <f>Altalanos!$A$10</f>
        <v>2020.09.11-13.</v>
      </c>
      <c r="B5" s="560"/>
      <c r="C5" s="120">
        <f>Altalanos!$C$10</f>
        <v>0</v>
      </c>
      <c r="D5" s="91"/>
      <c r="E5" s="91"/>
      <c r="F5" s="91"/>
      <c r="G5" s="91"/>
      <c r="H5" s="121"/>
      <c r="I5" s="94"/>
      <c r="J5" s="84"/>
      <c r="K5" s="84"/>
      <c r="L5" s="84" t="str">
        <f>Altalanos!$E$10</f>
        <v>Nagyistók-Nádasi Judit</v>
      </c>
      <c r="M5" s="115"/>
      <c r="N5" s="94"/>
      <c r="O5" s="94"/>
      <c r="P5" s="116">
        <f>COUNTA(P8:P87)</f>
        <v>0</v>
      </c>
    </row>
    <row r="6" spans="1:16" s="136" customFormat="1" ht="12" customHeight="1">
      <c r="A6" s="137"/>
      <c r="B6" s="561" t="s">
        <v>64</v>
      </c>
      <c r="C6" s="562"/>
      <c r="D6" s="562"/>
      <c r="E6" s="562"/>
      <c r="F6" s="562"/>
      <c r="G6" s="328"/>
      <c r="H6" s="563" t="s">
        <v>65</v>
      </c>
      <c r="I6" s="562"/>
      <c r="J6" s="562"/>
      <c r="K6" s="562"/>
      <c r="L6" s="564"/>
      <c r="M6" s="563" t="s">
        <v>66</v>
      </c>
      <c r="N6" s="562"/>
      <c r="O6" s="562"/>
      <c r="P6" s="564"/>
    </row>
    <row r="7" spans="1:16" ht="47.25" customHeight="1" thickBot="1">
      <c r="A7" s="102" t="s">
        <v>31</v>
      </c>
      <c r="B7" s="103" t="s">
        <v>27</v>
      </c>
      <c r="C7" s="103" t="s">
        <v>28</v>
      </c>
      <c r="D7" s="103" t="s">
        <v>32</v>
      </c>
      <c r="E7" s="103" t="s">
        <v>33</v>
      </c>
      <c r="F7" s="351" t="s">
        <v>130</v>
      </c>
      <c r="G7" s="211" t="s">
        <v>129</v>
      </c>
      <c r="H7" s="102" t="s">
        <v>27</v>
      </c>
      <c r="I7" s="103" t="s">
        <v>28</v>
      </c>
      <c r="J7" s="103" t="s">
        <v>32</v>
      </c>
      <c r="K7" s="103" t="s">
        <v>33</v>
      </c>
      <c r="L7" s="104" t="s">
        <v>131</v>
      </c>
      <c r="M7" s="102" t="s">
        <v>129</v>
      </c>
      <c r="N7" s="129" t="s">
        <v>67</v>
      </c>
      <c r="O7" s="103" t="s">
        <v>68</v>
      </c>
      <c r="P7" s="104" t="s">
        <v>40</v>
      </c>
    </row>
    <row r="8" spans="1:16" s="11" customFormat="1" ht="18.75" customHeight="1">
      <c r="A8" s="352">
        <v>1</v>
      </c>
      <c r="B8" s="215" t="s">
        <v>258</v>
      </c>
      <c r="C8" s="95" t="s">
        <v>135</v>
      </c>
      <c r="D8" s="96"/>
      <c r="E8" s="96">
        <v>620314</v>
      </c>
      <c r="F8" s="106"/>
      <c r="G8" s="349"/>
      <c r="H8" s="212" t="s">
        <v>259</v>
      </c>
      <c r="I8" s="139" t="s">
        <v>180</v>
      </c>
      <c r="J8" s="96"/>
      <c r="K8" s="96">
        <v>550424</v>
      </c>
      <c r="L8" s="97"/>
      <c r="M8" s="96"/>
      <c r="N8" s="97"/>
      <c r="O8" s="210">
        <f aca="true" t="shared" si="0" ref="O8:O26">SUM(F8,L8)</f>
        <v>0</v>
      </c>
      <c r="P8" s="97"/>
    </row>
    <row r="9" spans="1:16" s="11" customFormat="1" ht="18.75" customHeight="1">
      <c r="A9" s="353">
        <v>2</v>
      </c>
      <c r="B9" s="215" t="s">
        <v>260</v>
      </c>
      <c r="C9" s="95" t="s">
        <v>150</v>
      </c>
      <c r="D9" s="96"/>
      <c r="E9" s="96">
        <v>580319</v>
      </c>
      <c r="F9" s="106"/>
      <c r="G9" s="349"/>
      <c r="H9" s="212" t="s">
        <v>261</v>
      </c>
      <c r="I9" s="139" t="s">
        <v>262</v>
      </c>
      <c r="J9" s="96"/>
      <c r="K9" s="96">
        <v>470130</v>
      </c>
      <c r="L9" s="106"/>
      <c r="M9" s="96"/>
      <c r="N9" s="97"/>
      <c r="O9" s="210">
        <f t="shared" si="0"/>
        <v>0</v>
      </c>
      <c r="P9" s="97"/>
    </row>
    <row r="10" spans="1:16" s="11" customFormat="1" ht="18.75" customHeight="1">
      <c r="A10" s="353">
        <v>3</v>
      </c>
      <c r="B10" s="215" t="s">
        <v>158</v>
      </c>
      <c r="C10" s="95" t="s">
        <v>159</v>
      </c>
      <c r="D10" s="96"/>
      <c r="E10" s="362" t="s">
        <v>160</v>
      </c>
      <c r="F10" s="97"/>
      <c r="G10" s="349"/>
      <c r="H10" s="215" t="s">
        <v>264</v>
      </c>
      <c r="I10" s="95" t="s">
        <v>180</v>
      </c>
      <c r="J10" s="96"/>
      <c r="K10" s="362" t="s">
        <v>265</v>
      </c>
      <c r="L10" s="106"/>
      <c r="M10" s="96"/>
      <c r="N10" s="97"/>
      <c r="O10" s="210">
        <f t="shared" si="0"/>
        <v>0</v>
      </c>
      <c r="P10" s="97"/>
    </row>
    <row r="11" spans="1:16" s="11" customFormat="1" ht="18.75" customHeight="1">
      <c r="A11" s="353">
        <v>4</v>
      </c>
      <c r="B11" s="215" t="s">
        <v>266</v>
      </c>
      <c r="C11" s="95" t="s">
        <v>159</v>
      </c>
      <c r="D11" s="96"/>
      <c r="E11" s="96">
        <v>520609</v>
      </c>
      <c r="F11" s="106"/>
      <c r="G11" s="349"/>
      <c r="H11" s="212" t="s">
        <v>267</v>
      </c>
      <c r="I11" s="139" t="s">
        <v>268</v>
      </c>
      <c r="J11" s="96"/>
      <c r="K11" s="96">
        <v>560814</v>
      </c>
      <c r="L11" s="97"/>
      <c r="M11" s="96"/>
      <c r="N11" s="97"/>
      <c r="O11" s="210">
        <f t="shared" si="0"/>
        <v>0</v>
      </c>
      <c r="P11" s="97"/>
    </row>
    <row r="12" spans="1:16" s="11" customFormat="1" ht="18.75" customHeight="1">
      <c r="A12" s="353">
        <v>5</v>
      </c>
      <c r="B12" s="215"/>
      <c r="C12" s="95"/>
      <c r="D12" s="96"/>
      <c r="E12" s="96"/>
      <c r="F12" s="106"/>
      <c r="G12" s="349"/>
      <c r="H12" s="212"/>
      <c r="I12" s="139"/>
      <c r="J12" s="96"/>
      <c r="K12" s="96"/>
      <c r="L12" s="106"/>
      <c r="M12" s="96"/>
      <c r="N12" s="97"/>
      <c r="O12" s="210">
        <f t="shared" si="0"/>
        <v>0</v>
      </c>
      <c r="P12" s="97"/>
    </row>
    <row r="13" spans="1:16" s="11" customFormat="1" ht="18.75" customHeight="1">
      <c r="A13" s="353">
        <v>6</v>
      </c>
      <c r="B13" s="215"/>
      <c r="C13" s="95"/>
      <c r="D13" s="96"/>
      <c r="E13" s="362"/>
      <c r="F13" s="97"/>
      <c r="G13" s="349"/>
      <c r="H13" s="215"/>
      <c r="I13" s="95"/>
      <c r="J13" s="96"/>
      <c r="K13" s="362"/>
      <c r="L13" s="97"/>
      <c r="M13" s="96"/>
      <c r="N13" s="97"/>
      <c r="O13" s="210">
        <f t="shared" si="0"/>
        <v>0</v>
      </c>
      <c r="P13" s="97"/>
    </row>
    <row r="14" spans="1:16" s="11" customFormat="1" ht="18.75" customHeight="1">
      <c r="A14" s="353">
        <v>7</v>
      </c>
      <c r="B14" s="215"/>
      <c r="C14" s="95"/>
      <c r="D14" s="96"/>
      <c r="E14" s="362"/>
      <c r="F14" s="97"/>
      <c r="G14" s="349"/>
      <c r="H14" s="215"/>
      <c r="I14" s="95"/>
      <c r="J14" s="96"/>
      <c r="K14" s="362"/>
      <c r="L14" s="97"/>
      <c r="M14" s="96"/>
      <c r="N14" s="97"/>
      <c r="O14" s="210">
        <f t="shared" si="0"/>
        <v>0</v>
      </c>
      <c r="P14" s="97"/>
    </row>
    <row r="15" spans="1:16" s="11" customFormat="1" ht="18.75" customHeight="1">
      <c r="A15" s="353">
        <v>8</v>
      </c>
      <c r="B15" s="215"/>
      <c r="C15" s="95"/>
      <c r="D15" s="96"/>
      <c r="E15" s="362"/>
      <c r="F15" s="97"/>
      <c r="G15" s="349"/>
      <c r="H15" s="215"/>
      <c r="I15" s="95"/>
      <c r="J15" s="96"/>
      <c r="K15" s="362"/>
      <c r="L15" s="97"/>
      <c r="M15" s="96"/>
      <c r="N15" s="97"/>
      <c r="O15" s="210">
        <f t="shared" si="0"/>
        <v>0</v>
      </c>
      <c r="P15" s="97"/>
    </row>
    <row r="16" spans="1:16" s="11" customFormat="1" ht="18.75" customHeight="1">
      <c r="A16" s="353">
        <v>9</v>
      </c>
      <c r="B16" s="215"/>
      <c r="C16" s="95"/>
      <c r="D16" s="96"/>
      <c r="E16" s="362"/>
      <c r="F16" s="97"/>
      <c r="G16" s="349"/>
      <c r="H16" s="215"/>
      <c r="I16" s="95"/>
      <c r="J16" s="96"/>
      <c r="K16" s="362"/>
      <c r="L16" s="97"/>
      <c r="M16" s="96"/>
      <c r="N16" s="140"/>
      <c r="O16" s="210">
        <f t="shared" si="0"/>
        <v>0</v>
      </c>
      <c r="P16" s="97"/>
    </row>
    <row r="17" spans="1:16" s="11" customFormat="1" ht="18.75" customHeight="1">
      <c r="A17" s="353">
        <v>10</v>
      </c>
      <c r="B17" s="215"/>
      <c r="C17" s="95"/>
      <c r="D17" s="96"/>
      <c r="E17" s="362"/>
      <c r="F17" s="97"/>
      <c r="G17" s="349"/>
      <c r="H17" s="215"/>
      <c r="I17" s="95"/>
      <c r="J17" s="96"/>
      <c r="K17" s="362"/>
      <c r="L17" s="97"/>
      <c r="M17" s="96"/>
      <c r="N17" s="97"/>
      <c r="O17" s="210">
        <f t="shared" si="0"/>
        <v>0</v>
      </c>
      <c r="P17" s="97"/>
    </row>
    <row r="18" spans="1:16" s="11" customFormat="1" ht="18.75" customHeight="1">
      <c r="A18" s="353">
        <v>11</v>
      </c>
      <c r="B18" s="215"/>
      <c r="C18" s="95"/>
      <c r="D18" s="96"/>
      <c r="E18" s="362"/>
      <c r="F18" s="97"/>
      <c r="G18" s="349"/>
      <c r="H18" s="215"/>
      <c r="I18" s="95"/>
      <c r="J18" s="96"/>
      <c r="K18" s="363"/>
      <c r="L18" s="97"/>
      <c r="M18" s="96"/>
      <c r="N18" s="97"/>
      <c r="O18" s="210">
        <f t="shared" si="0"/>
        <v>0</v>
      </c>
      <c r="P18" s="97"/>
    </row>
    <row r="19" spans="1:16" s="11" customFormat="1" ht="18.75" customHeight="1">
      <c r="A19" s="353">
        <v>12</v>
      </c>
      <c r="B19" s="215"/>
      <c r="C19" s="95"/>
      <c r="D19" s="96"/>
      <c r="E19" s="362"/>
      <c r="F19" s="97"/>
      <c r="G19" s="349"/>
      <c r="H19" s="215"/>
      <c r="I19" s="95"/>
      <c r="J19" s="96"/>
      <c r="K19" s="362"/>
      <c r="L19" s="97"/>
      <c r="M19" s="96"/>
      <c r="N19" s="97"/>
      <c r="O19" s="210">
        <f t="shared" si="0"/>
        <v>0</v>
      </c>
      <c r="P19" s="97"/>
    </row>
    <row r="20" spans="1:16" s="11" customFormat="1" ht="18.75" customHeight="1">
      <c r="A20" s="353">
        <v>13</v>
      </c>
      <c r="B20" s="215"/>
      <c r="C20" s="95"/>
      <c r="D20" s="96"/>
      <c r="E20" s="362"/>
      <c r="F20" s="97"/>
      <c r="G20" s="349"/>
      <c r="H20" s="215"/>
      <c r="I20" s="95"/>
      <c r="J20" s="96"/>
      <c r="K20" s="362"/>
      <c r="L20" s="97"/>
      <c r="M20" s="96"/>
      <c r="N20" s="97"/>
      <c r="O20" s="210">
        <f t="shared" si="0"/>
        <v>0</v>
      </c>
      <c r="P20" s="97"/>
    </row>
    <row r="21" spans="1:16" s="11" customFormat="1" ht="18.75" customHeight="1">
      <c r="A21" s="353">
        <v>14</v>
      </c>
      <c r="B21" s="215"/>
      <c r="C21" s="95"/>
      <c r="D21" s="96"/>
      <c r="E21" s="362"/>
      <c r="F21" s="97"/>
      <c r="G21" s="349"/>
      <c r="H21" s="215"/>
      <c r="I21" s="95"/>
      <c r="J21" s="96"/>
      <c r="K21" s="364"/>
      <c r="L21" s="97"/>
      <c r="M21" s="96"/>
      <c r="N21" s="97"/>
      <c r="O21" s="210">
        <f t="shared" si="0"/>
        <v>0</v>
      </c>
      <c r="P21" s="97"/>
    </row>
    <row r="22" spans="1:16" s="11" customFormat="1" ht="18.75" customHeight="1">
      <c r="A22" s="353">
        <v>15</v>
      </c>
      <c r="B22" s="215"/>
      <c r="C22" s="95"/>
      <c r="D22" s="96"/>
      <c r="E22" s="362"/>
      <c r="F22" s="97"/>
      <c r="G22" s="349"/>
      <c r="H22" s="215"/>
      <c r="I22" s="95"/>
      <c r="J22" s="96"/>
      <c r="K22" s="362"/>
      <c r="L22" s="97"/>
      <c r="M22" s="96"/>
      <c r="N22" s="97"/>
      <c r="O22" s="210">
        <f t="shared" si="0"/>
        <v>0</v>
      </c>
      <c r="P22" s="97"/>
    </row>
    <row r="23" spans="1:16" s="11" customFormat="1" ht="18.75" customHeight="1">
      <c r="A23" s="214">
        <v>16</v>
      </c>
      <c r="B23" s="215"/>
      <c r="C23" s="95"/>
      <c r="D23" s="96"/>
      <c r="E23" s="362"/>
      <c r="F23" s="97"/>
      <c r="G23" s="349"/>
      <c r="H23" s="215"/>
      <c r="I23" s="95"/>
      <c r="J23" s="96"/>
      <c r="K23" s="362"/>
      <c r="L23" s="97"/>
      <c r="M23" s="96"/>
      <c r="N23" s="97"/>
      <c r="O23" s="210">
        <f t="shared" si="0"/>
        <v>0</v>
      </c>
      <c r="P23" s="97"/>
    </row>
    <row r="24" spans="1:16" s="32" customFormat="1" ht="18.75" customHeight="1">
      <c r="A24" s="214">
        <v>17</v>
      </c>
      <c r="B24" s="215"/>
      <c r="C24" s="95"/>
      <c r="D24" s="96"/>
      <c r="E24" s="362"/>
      <c r="F24" s="97"/>
      <c r="G24" s="349"/>
      <c r="H24" s="215"/>
      <c r="I24" s="95"/>
      <c r="J24" s="96"/>
      <c r="K24" s="362"/>
      <c r="L24" s="97"/>
      <c r="M24" s="96"/>
      <c r="N24" s="97"/>
      <c r="O24" s="210">
        <f t="shared" si="0"/>
        <v>0</v>
      </c>
      <c r="P24" s="97"/>
    </row>
    <row r="25" spans="1:16" s="32" customFormat="1" ht="18.75" customHeight="1">
      <c r="A25" s="214">
        <v>18</v>
      </c>
      <c r="B25" s="215"/>
      <c r="C25" s="95"/>
      <c r="D25" s="96"/>
      <c r="E25" s="362"/>
      <c r="F25" s="97"/>
      <c r="G25" s="349"/>
      <c r="H25" s="215"/>
      <c r="I25" s="95"/>
      <c r="J25" s="96"/>
      <c r="K25" s="362"/>
      <c r="L25" s="97"/>
      <c r="M25" s="96"/>
      <c r="N25" s="97"/>
      <c r="O25" s="210">
        <f t="shared" si="0"/>
        <v>0</v>
      </c>
      <c r="P25" s="97"/>
    </row>
    <row r="26" spans="1:16" s="32" customFormat="1" ht="18.75" customHeight="1">
      <c r="A26" s="214">
        <v>19</v>
      </c>
      <c r="B26" s="215"/>
      <c r="C26" s="95"/>
      <c r="D26" s="96"/>
      <c r="E26" s="362"/>
      <c r="F26" s="97"/>
      <c r="G26" s="349"/>
      <c r="H26" s="215"/>
      <c r="I26" s="95"/>
      <c r="J26" s="96"/>
      <c r="K26" s="362"/>
      <c r="L26" s="97"/>
      <c r="M26" s="96"/>
      <c r="N26" s="97"/>
      <c r="O26" s="210">
        <f t="shared" si="0"/>
        <v>0</v>
      </c>
      <c r="P26" s="97"/>
    </row>
    <row r="27" spans="1:16" s="32" customFormat="1" ht="18.75" customHeight="1">
      <c r="A27" s="214">
        <v>20</v>
      </c>
      <c r="B27" s="215"/>
      <c r="C27" s="95"/>
      <c r="D27" s="96"/>
      <c r="E27" s="96"/>
      <c r="F27" s="106"/>
      <c r="G27" s="349"/>
      <c r="H27" s="212"/>
      <c r="I27" s="139"/>
      <c r="J27" s="96"/>
      <c r="K27" s="96"/>
      <c r="L27" s="106"/>
      <c r="M27" s="96"/>
      <c r="N27" s="97"/>
      <c r="O27" s="210"/>
      <c r="P27" s="97"/>
    </row>
    <row r="28" spans="1:16" s="32" customFormat="1" ht="18.75" customHeight="1" thickBot="1">
      <c r="A28" s="214">
        <v>21</v>
      </c>
      <c r="B28" s="215"/>
      <c r="C28" s="95"/>
      <c r="D28" s="96"/>
      <c r="E28" s="96"/>
      <c r="F28" s="106"/>
      <c r="G28" s="349"/>
      <c r="H28" s="212"/>
      <c r="I28" s="139"/>
      <c r="J28" s="96"/>
      <c r="K28" s="96"/>
      <c r="L28" s="106"/>
      <c r="M28" s="96"/>
      <c r="N28" s="97"/>
      <c r="O28" s="210"/>
      <c r="P28" s="97"/>
    </row>
    <row r="29" spans="1:16" s="32" customFormat="1" ht="18.75" customHeight="1">
      <c r="A29" s="352">
        <v>22</v>
      </c>
      <c r="B29" s="215"/>
      <c r="C29" s="95"/>
      <c r="D29" s="96"/>
      <c r="E29" s="96"/>
      <c r="F29" s="106"/>
      <c r="G29" s="349"/>
      <c r="H29" s="212"/>
      <c r="I29" s="139"/>
      <c r="J29" s="96"/>
      <c r="K29" s="96"/>
      <c r="L29" s="106"/>
      <c r="M29" s="96"/>
      <c r="N29" s="97"/>
      <c r="O29" s="210"/>
      <c r="P29" s="97"/>
    </row>
    <row r="30" spans="1:16" s="32" customFormat="1" ht="18.75" customHeight="1">
      <c r="A30" s="353">
        <v>23</v>
      </c>
      <c r="B30" s="215"/>
      <c r="C30" s="95"/>
      <c r="D30" s="96"/>
      <c r="E30" s="96"/>
      <c r="F30" s="106"/>
      <c r="G30" s="349"/>
      <c r="H30" s="212"/>
      <c r="I30" s="139"/>
      <c r="J30" s="96"/>
      <c r="K30" s="96"/>
      <c r="L30" s="106"/>
      <c r="M30" s="96"/>
      <c r="N30" s="97"/>
      <c r="O30" s="210"/>
      <c r="P30" s="97"/>
    </row>
    <row r="31" spans="1:16" s="32" customFormat="1" ht="18.75" customHeight="1">
      <c r="A31" s="353">
        <v>24</v>
      </c>
      <c r="B31" s="215"/>
      <c r="C31" s="95"/>
      <c r="D31" s="96"/>
      <c r="E31" s="96"/>
      <c r="F31" s="106"/>
      <c r="G31" s="349"/>
      <c r="H31" s="212"/>
      <c r="I31" s="139"/>
      <c r="J31" s="96"/>
      <c r="K31" s="96"/>
      <c r="L31" s="106"/>
      <c r="M31" s="96"/>
      <c r="N31" s="97"/>
      <c r="O31" s="210"/>
      <c r="P31" s="97"/>
    </row>
    <row r="32" spans="1:16" ht="18.75" customHeight="1" thickBot="1">
      <c r="A32" s="353">
        <v>25</v>
      </c>
      <c r="B32" s="215"/>
      <c r="C32" s="95"/>
      <c r="D32" s="96"/>
      <c r="E32" s="96"/>
      <c r="F32" s="106"/>
      <c r="G32" s="349"/>
      <c r="H32" s="212"/>
      <c r="I32" s="139"/>
      <c r="J32" s="96"/>
      <c r="K32" s="96"/>
      <c r="L32" s="106"/>
      <c r="M32" s="96"/>
      <c r="N32" s="97"/>
      <c r="O32" s="210"/>
      <c r="P32" s="97"/>
    </row>
    <row r="33" spans="1:16" ht="18.75" customHeight="1">
      <c r="A33" s="352">
        <v>26</v>
      </c>
      <c r="B33" s="215"/>
      <c r="C33" s="95"/>
      <c r="D33" s="96"/>
      <c r="E33" s="96"/>
      <c r="F33" s="106"/>
      <c r="G33" s="349"/>
      <c r="H33" s="212"/>
      <c r="I33" s="139"/>
      <c r="J33" s="96"/>
      <c r="K33" s="96"/>
      <c r="L33" s="106"/>
      <c r="M33" s="96"/>
      <c r="N33" s="97"/>
      <c r="O33" s="210"/>
      <c r="P33" s="97"/>
    </row>
    <row r="34" spans="1:16" ht="18.75" customHeight="1">
      <c r="A34" s="353">
        <v>27</v>
      </c>
      <c r="B34" s="215"/>
      <c r="C34" s="95"/>
      <c r="D34" s="96"/>
      <c r="E34" s="96"/>
      <c r="F34" s="106"/>
      <c r="G34" s="349"/>
      <c r="H34" s="212"/>
      <c r="I34" s="139"/>
      <c r="J34" s="96"/>
      <c r="K34" s="96"/>
      <c r="L34" s="106"/>
      <c r="M34" s="96"/>
      <c r="N34" s="97"/>
      <c r="O34" s="210"/>
      <c r="P34" s="97"/>
    </row>
    <row r="35" spans="1:16" ht="18.75" customHeight="1">
      <c r="A35" s="353">
        <v>28</v>
      </c>
      <c r="B35" s="215"/>
      <c r="C35" s="95"/>
      <c r="D35" s="96"/>
      <c r="E35" s="96"/>
      <c r="F35" s="106"/>
      <c r="G35" s="349"/>
      <c r="H35" s="212"/>
      <c r="I35" s="139"/>
      <c r="J35" s="96"/>
      <c r="K35" s="96"/>
      <c r="L35" s="106"/>
      <c r="M35" s="96"/>
      <c r="N35" s="97"/>
      <c r="O35" s="210"/>
      <c r="P35" s="97"/>
    </row>
    <row r="36" spans="1:16" ht="18.75" customHeight="1">
      <c r="A36" s="353">
        <v>29</v>
      </c>
      <c r="B36" s="215"/>
      <c r="C36" s="95"/>
      <c r="D36" s="96"/>
      <c r="E36" s="96"/>
      <c r="F36" s="106"/>
      <c r="G36" s="349"/>
      <c r="H36" s="212"/>
      <c r="I36" s="139"/>
      <c r="J36" s="96"/>
      <c r="K36" s="96"/>
      <c r="L36" s="106"/>
      <c r="M36" s="96"/>
      <c r="N36" s="97"/>
      <c r="O36" s="210"/>
      <c r="P36" s="97"/>
    </row>
    <row r="37" spans="1:16" ht="18.75" customHeight="1">
      <c r="A37" s="353">
        <v>30</v>
      </c>
      <c r="B37" s="215"/>
      <c r="C37" s="95"/>
      <c r="D37" s="96"/>
      <c r="E37" s="96"/>
      <c r="F37" s="106"/>
      <c r="G37" s="349"/>
      <c r="H37" s="212"/>
      <c r="I37" s="139"/>
      <c r="J37" s="96"/>
      <c r="K37" s="96"/>
      <c r="L37" s="106"/>
      <c r="M37" s="96"/>
      <c r="N37" s="97"/>
      <c r="O37" s="210"/>
      <c r="P37" s="97"/>
    </row>
    <row r="38" spans="1:16" ht="18.75" customHeight="1">
      <c r="A38" s="353">
        <v>31</v>
      </c>
      <c r="B38" s="215"/>
      <c r="C38" s="95"/>
      <c r="D38" s="96"/>
      <c r="E38" s="96"/>
      <c r="F38" s="106"/>
      <c r="G38" s="349"/>
      <c r="H38" s="212"/>
      <c r="I38" s="139"/>
      <c r="J38" s="96"/>
      <c r="K38" s="96"/>
      <c r="L38" s="106"/>
      <c r="M38" s="96"/>
      <c r="N38" s="97"/>
      <c r="O38" s="210"/>
      <c r="P38" s="97"/>
    </row>
    <row r="39" spans="1:16" ht="18.75" customHeight="1">
      <c r="A39" s="353">
        <v>32</v>
      </c>
      <c r="B39" s="215"/>
      <c r="C39" s="95"/>
      <c r="D39" s="96"/>
      <c r="E39" s="96"/>
      <c r="F39" s="106"/>
      <c r="G39" s="349"/>
      <c r="H39" s="212"/>
      <c r="I39" s="139"/>
      <c r="J39" s="96"/>
      <c r="K39" s="96"/>
      <c r="L39" s="106"/>
      <c r="M39" s="96"/>
      <c r="N39" s="97"/>
      <c r="O39" s="210"/>
      <c r="P39" s="97"/>
    </row>
    <row r="40" spans="1:16" ht="18.75" customHeight="1">
      <c r="A40" s="214"/>
      <c r="B40" s="215"/>
      <c r="C40" s="95"/>
      <c r="D40" s="96"/>
      <c r="E40" s="96"/>
      <c r="F40" s="106"/>
      <c r="G40" s="349"/>
      <c r="H40" s="212"/>
      <c r="I40" s="139"/>
      <c r="J40" s="96"/>
      <c r="K40" s="96"/>
      <c r="L40" s="106"/>
      <c r="M40" s="96"/>
      <c r="N40" s="97"/>
      <c r="O40" s="210"/>
      <c r="P40" s="97"/>
    </row>
    <row r="41" spans="1:16" ht="18.75" customHeight="1">
      <c r="A41" s="214"/>
      <c r="B41" s="215"/>
      <c r="C41" s="95"/>
      <c r="D41" s="96"/>
      <c r="E41" s="96"/>
      <c r="F41" s="106"/>
      <c r="G41" s="349"/>
      <c r="H41" s="212"/>
      <c r="I41" s="139"/>
      <c r="J41" s="96"/>
      <c r="K41" s="96"/>
      <c r="L41" s="106"/>
      <c r="M41" s="96"/>
      <c r="N41" s="97"/>
      <c r="O41" s="210"/>
      <c r="P41" s="97"/>
    </row>
    <row r="42" spans="1:16" ht="18.75" customHeight="1">
      <c r="A42" s="214"/>
      <c r="B42" s="215"/>
      <c r="C42" s="95"/>
      <c r="D42" s="96"/>
      <c r="E42" s="96"/>
      <c r="F42" s="106"/>
      <c r="G42" s="349"/>
      <c r="H42" s="212"/>
      <c r="I42" s="139"/>
      <c r="J42" s="96"/>
      <c r="K42" s="96"/>
      <c r="L42" s="106"/>
      <c r="M42" s="96"/>
      <c r="N42" s="97"/>
      <c r="O42" s="210"/>
      <c r="P42" s="97"/>
    </row>
    <row r="43" spans="1:16" ht="18.75" customHeight="1">
      <c r="A43" s="214"/>
      <c r="B43" s="215"/>
      <c r="C43" s="95"/>
      <c r="D43" s="96"/>
      <c r="E43" s="96"/>
      <c r="F43" s="106"/>
      <c r="G43" s="349"/>
      <c r="H43" s="212"/>
      <c r="I43" s="139"/>
      <c r="J43" s="96"/>
      <c r="K43" s="96"/>
      <c r="L43" s="106"/>
      <c r="M43" s="96"/>
      <c r="N43" s="97"/>
      <c r="O43" s="210"/>
      <c r="P43" s="97"/>
    </row>
    <row r="44" spans="1:16" ht="18.75" customHeight="1">
      <c r="A44" s="214"/>
      <c r="B44" s="215"/>
      <c r="C44" s="95"/>
      <c r="D44" s="96"/>
      <c r="E44" s="96"/>
      <c r="F44" s="106"/>
      <c r="G44" s="349"/>
      <c r="H44" s="212"/>
      <c r="I44" s="139"/>
      <c r="J44" s="96"/>
      <c r="K44" s="96"/>
      <c r="L44" s="106"/>
      <c r="M44" s="96"/>
      <c r="N44" s="97"/>
      <c r="O44" s="210"/>
      <c r="P44" s="97"/>
    </row>
    <row r="45" spans="1:16" ht="18.75" customHeight="1">
      <c r="A45" s="214"/>
      <c r="B45" s="215"/>
      <c r="C45" s="95"/>
      <c r="D45" s="96"/>
      <c r="E45" s="96"/>
      <c r="F45" s="106"/>
      <c r="G45" s="349"/>
      <c r="H45" s="212"/>
      <c r="I45" s="139"/>
      <c r="J45" s="96"/>
      <c r="K45" s="96"/>
      <c r="L45" s="106"/>
      <c r="M45" s="96"/>
      <c r="N45" s="97"/>
      <c r="O45" s="210"/>
      <c r="P45" s="97"/>
    </row>
    <row r="46" spans="1:16" ht="18.75" customHeight="1">
      <c r="A46" s="214"/>
      <c r="B46" s="215"/>
      <c r="C46" s="95"/>
      <c r="D46" s="96"/>
      <c r="E46" s="96"/>
      <c r="F46" s="106"/>
      <c r="G46" s="349"/>
      <c r="H46" s="212"/>
      <c r="I46" s="139"/>
      <c r="J46" s="96"/>
      <c r="K46" s="96"/>
      <c r="L46" s="106"/>
      <c r="M46" s="96"/>
      <c r="N46" s="97"/>
      <c r="O46" s="210"/>
      <c r="P46" s="97"/>
    </row>
    <row r="47" spans="1:16" ht="18.75" customHeight="1">
      <c r="A47" s="214"/>
      <c r="B47" s="215"/>
      <c r="C47" s="95"/>
      <c r="D47" s="96"/>
      <c r="E47" s="96"/>
      <c r="F47" s="106"/>
      <c r="G47" s="349"/>
      <c r="H47" s="212"/>
      <c r="I47" s="139"/>
      <c r="J47" s="96"/>
      <c r="K47" s="96"/>
      <c r="L47" s="106"/>
      <c r="M47" s="96"/>
      <c r="N47" s="97"/>
      <c r="O47" s="210"/>
      <c r="P47" s="97"/>
    </row>
    <row r="48" spans="1:16" ht="18.75" customHeight="1">
      <c r="A48" s="214"/>
      <c r="B48" s="215"/>
      <c r="C48" s="95"/>
      <c r="D48" s="96"/>
      <c r="E48" s="96"/>
      <c r="F48" s="106"/>
      <c r="G48" s="349"/>
      <c r="H48" s="212"/>
      <c r="I48" s="139"/>
      <c r="J48" s="96"/>
      <c r="K48" s="96"/>
      <c r="L48" s="106"/>
      <c r="M48" s="96"/>
      <c r="N48" s="97"/>
      <c r="O48" s="210"/>
      <c r="P48" s="97"/>
    </row>
    <row r="49" spans="1:16" ht="18.75" customHeight="1">
      <c r="A49" s="214"/>
      <c r="B49" s="215"/>
      <c r="C49" s="95"/>
      <c r="D49" s="96"/>
      <c r="E49" s="96"/>
      <c r="F49" s="106"/>
      <c r="G49" s="349"/>
      <c r="H49" s="212"/>
      <c r="I49" s="139"/>
      <c r="J49" s="96"/>
      <c r="K49" s="96"/>
      <c r="L49" s="106"/>
      <c r="M49" s="96"/>
      <c r="N49" s="97"/>
      <c r="O49" s="210"/>
      <c r="P49" s="97"/>
    </row>
    <row r="50" spans="1:16" ht="18.75" customHeight="1">
      <c r="A50" s="214"/>
      <c r="B50" s="215"/>
      <c r="C50" s="95"/>
      <c r="D50" s="96"/>
      <c r="E50" s="96"/>
      <c r="F50" s="106"/>
      <c r="G50" s="349"/>
      <c r="H50" s="212"/>
      <c r="I50" s="139"/>
      <c r="J50" s="96"/>
      <c r="K50" s="96"/>
      <c r="L50" s="106"/>
      <c r="M50" s="96"/>
      <c r="N50" s="97"/>
      <c r="O50" s="210"/>
      <c r="P50" s="97"/>
    </row>
    <row r="51" spans="1:16" ht="18.75" customHeight="1">
      <c r="A51" s="214"/>
      <c r="B51" s="215"/>
      <c r="C51" s="95"/>
      <c r="D51" s="96"/>
      <c r="E51" s="96"/>
      <c r="F51" s="106"/>
      <c r="G51" s="349"/>
      <c r="H51" s="212"/>
      <c r="I51" s="139"/>
      <c r="J51" s="96"/>
      <c r="K51" s="96"/>
      <c r="L51" s="106"/>
      <c r="M51" s="96"/>
      <c r="N51" s="97"/>
      <c r="O51" s="210"/>
      <c r="P51" s="97"/>
    </row>
    <row r="52" spans="1:16" ht="18.75" customHeight="1">
      <c r="A52" s="214"/>
      <c r="B52" s="215"/>
      <c r="C52" s="95"/>
      <c r="D52" s="96"/>
      <c r="E52" s="96"/>
      <c r="F52" s="106"/>
      <c r="G52" s="349"/>
      <c r="H52" s="212"/>
      <c r="I52" s="139"/>
      <c r="J52" s="96"/>
      <c r="K52" s="96"/>
      <c r="L52" s="106"/>
      <c r="M52" s="96"/>
      <c r="N52" s="97"/>
      <c r="O52" s="210"/>
      <c r="P52" s="97"/>
    </row>
    <row r="53" spans="1:16" ht="18.75" customHeight="1">
      <c r="A53" s="214"/>
      <c r="B53" s="215"/>
      <c r="C53" s="95"/>
      <c r="D53" s="96"/>
      <c r="E53" s="96"/>
      <c r="F53" s="106"/>
      <c r="G53" s="349"/>
      <c r="H53" s="212"/>
      <c r="I53" s="139"/>
      <c r="J53" s="96"/>
      <c r="K53" s="96"/>
      <c r="L53" s="106"/>
      <c r="M53" s="96"/>
      <c r="N53" s="97"/>
      <c r="O53" s="210"/>
      <c r="P53" s="97"/>
    </row>
    <row r="54" spans="1:16" ht="18.75" customHeight="1">
      <c r="A54" s="214"/>
      <c r="B54" s="215"/>
      <c r="C54" s="95"/>
      <c r="D54" s="96"/>
      <c r="E54" s="96"/>
      <c r="F54" s="106"/>
      <c r="G54" s="349"/>
      <c r="H54" s="212"/>
      <c r="I54" s="139"/>
      <c r="J54" s="96"/>
      <c r="K54" s="96"/>
      <c r="L54" s="106"/>
      <c r="M54" s="96"/>
      <c r="N54" s="97"/>
      <c r="O54" s="210"/>
      <c r="P54" s="97"/>
    </row>
    <row r="55" spans="1:16" ht="18.75" customHeight="1">
      <c r="A55" s="214"/>
      <c r="B55" s="215"/>
      <c r="C55" s="95"/>
      <c r="D55" s="96"/>
      <c r="E55" s="96"/>
      <c r="F55" s="106"/>
      <c r="G55" s="349"/>
      <c r="H55" s="212"/>
      <c r="I55" s="139"/>
      <c r="J55" s="96"/>
      <c r="K55" s="96"/>
      <c r="L55" s="97"/>
      <c r="M55" s="96"/>
      <c r="N55" s="97"/>
      <c r="O55" s="210"/>
      <c r="P55" s="97"/>
    </row>
    <row r="56" spans="1:16" ht="18.75" customHeight="1">
      <c r="A56" s="214"/>
      <c r="B56" s="215"/>
      <c r="C56" s="95"/>
      <c r="D56" s="96"/>
      <c r="E56" s="362"/>
      <c r="F56" s="97"/>
      <c r="G56" s="349"/>
      <c r="H56" s="215"/>
      <c r="I56" s="95"/>
      <c r="J56" s="96"/>
      <c r="K56" s="362"/>
      <c r="L56" s="97"/>
      <c r="M56" s="96"/>
      <c r="N56" s="97"/>
      <c r="O56" s="210"/>
      <c r="P56" s="97"/>
    </row>
    <row r="57" spans="1:16" ht="18.75" customHeight="1">
      <c r="A57" s="214"/>
      <c r="B57" s="215"/>
      <c r="C57" s="95"/>
      <c r="D57" s="96"/>
      <c r="E57" s="96"/>
      <c r="F57" s="106"/>
      <c r="G57" s="349"/>
      <c r="H57" s="212"/>
      <c r="I57" s="139"/>
      <c r="J57" s="96"/>
      <c r="K57" s="96"/>
      <c r="L57" s="106"/>
      <c r="M57" s="96"/>
      <c r="N57" s="97"/>
      <c r="O57" s="210"/>
      <c r="P57" s="97"/>
    </row>
    <row r="58" spans="1:16" ht="18.75" customHeight="1">
      <c r="A58" s="214"/>
      <c r="B58" s="215"/>
      <c r="C58" s="95"/>
      <c r="D58" s="96"/>
      <c r="E58" s="362"/>
      <c r="F58" s="97"/>
      <c r="G58" s="349"/>
      <c r="H58" s="215"/>
      <c r="I58" s="95"/>
      <c r="J58" s="96"/>
      <c r="K58" s="362"/>
      <c r="L58" s="97"/>
      <c r="M58" s="96"/>
      <c r="N58" s="97"/>
      <c r="O58" s="210"/>
      <c r="P58" s="97"/>
    </row>
    <row r="59" spans="1:16" ht="18.75" customHeight="1">
      <c r="A59" s="214"/>
      <c r="B59" s="215"/>
      <c r="C59" s="95"/>
      <c r="D59" s="96"/>
      <c r="E59" s="362"/>
      <c r="F59" s="97"/>
      <c r="G59" s="349"/>
      <c r="H59" s="215"/>
      <c r="I59" s="95"/>
      <c r="J59" s="96"/>
      <c r="K59" s="362"/>
      <c r="L59" s="97"/>
      <c r="M59" s="96"/>
      <c r="N59" s="97"/>
      <c r="O59" s="210"/>
      <c r="P59" s="97"/>
    </row>
    <row r="60" spans="1:16" ht="18.75" customHeight="1">
      <c r="A60" s="214"/>
      <c r="B60" s="215"/>
      <c r="C60" s="95"/>
      <c r="D60" s="96"/>
      <c r="E60" s="362"/>
      <c r="F60" s="97"/>
      <c r="G60" s="349"/>
      <c r="H60" s="215"/>
      <c r="I60" s="95"/>
      <c r="J60" s="96"/>
      <c r="K60" s="362"/>
      <c r="L60" s="97"/>
      <c r="M60" s="96"/>
      <c r="N60" s="97"/>
      <c r="O60" s="210"/>
      <c r="P60" s="97"/>
    </row>
    <row r="61" spans="1:16" ht="18.75" customHeight="1">
      <c r="A61" s="214"/>
      <c r="B61" s="215"/>
      <c r="C61" s="95"/>
      <c r="D61" s="96"/>
      <c r="E61" s="362"/>
      <c r="F61" s="97"/>
      <c r="G61" s="349"/>
      <c r="H61" s="215"/>
      <c r="I61" s="95"/>
      <c r="J61" s="96"/>
      <c r="K61" s="362"/>
      <c r="L61" s="97"/>
      <c r="M61" s="96"/>
      <c r="N61" s="140"/>
      <c r="O61" s="210"/>
      <c r="P61" s="97"/>
    </row>
    <row r="62" spans="1:16" ht="18.75" customHeight="1">
      <c r="A62" s="214"/>
      <c r="B62" s="215"/>
      <c r="C62" s="95"/>
      <c r="D62" s="96"/>
      <c r="E62" s="362"/>
      <c r="F62" s="97"/>
      <c r="G62" s="349"/>
      <c r="H62" s="215"/>
      <c r="I62" s="95"/>
      <c r="J62" s="96"/>
      <c r="K62" s="362"/>
      <c r="L62" s="97"/>
      <c r="M62" s="96"/>
      <c r="N62" s="97"/>
      <c r="O62" s="210"/>
      <c r="P62" s="97"/>
    </row>
    <row r="63" spans="1:16" ht="18.75" customHeight="1">
      <c r="A63" s="214"/>
      <c r="B63" s="215"/>
      <c r="C63" s="95"/>
      <c r="D63" s="96"/>
      <c r="E63" s="362"/>
      <c r="F63" s="97"/>
      <c r="G63" s="349"/>
      <c r="H63" s="215"/>
      <c r="I63" s="95"/>
      <c r="J63" s="96"/>
      <c r="K63" s="363"/>
      <c r="L63" s="97"/>
      <c r="M63" s="96"/>
      <c r="N63" s="97"/>
      <c r="O63" s="210"/>
      <c r="P63" s="97"/>
    </row>
    <row r="64" spans="1:16" ht="18.75" customHeight="1">
      <c r="A64" s="214"/>
      <c r="B64" s="215"/>
      <c r="C64" s="95"/>
      <c r="D64" s="96"/>
      <c r="E64" s="362"/>
      <c r="F64" s="97"/>
      <c r="G64" s="349"/>
      <c r="H64" s="215"/>
      <c r="I64" s="95"/>
      <c r="J64" s="96"/>
      <c r="K64" s="362"/>
      <c r="L64" s="97"/>
      <c r="M64" s="96"/>
      <c r="N64" s="97"/>
      <c r="O64" s="210"/>
      <c r="P64" s="97"/>
    </row>
    <row r="65" spans="1:16" ht="18.75" customHeight="1">
      <c r="A65" s="214"/>
      <c r="B65" s="215"/>
      <c r="C65" s="95"/>
      <c r="D65" s="96"/>
      <c r="E65" s="362"/>
      <c r="F65" s="97"/>
      <c r="G65" s="349"/>
      <c r="H65" s="215"/>
      <c r="I65" s="95"/>
      <c r="J65" s="96"/>
      <c r="K65" s="362"/>
      <c r="L65" s="97"/>
      <c r="M65" s="96"/>
      <c r="N65" s="97"/>
      <c r="O65" s="210"/>
      <c r="P65" s="97"/>
    </row>
    <row r="66" spans="1:16" ht="18.75" customHeight="1">
      <c r="A66" s="214"/>
      <c r="B66" s="215"/>
      <c r="C66" s="95"/>
      <c r="D66" s="96"/>
      <c r="E66" s="362"/>
      <c r="F66" s="97"/>
      <c r="G66" s="349"/>
      <c r="H66" s="215"/>
      <c r="I66" s="95"/>
      <c r="J66" s="96"/>
      <c r="K66" s="364"/>
      <c r="L66" s="97"/>
      <c r="M66" s="96"/>
      <c r="N66" s="97"/>
      <c r="O66" s="210"/>
      <c r="P66" s="97"/>
    </row>
    <row r="67" spans="1:16" ht="18.75" customHeight="1">
      <c r="A67" s="214"/>
      <c r="B67" s="215"/>
      <c r="C67" s="95"/>
      <c r="D67" s="96"/>
      <c r="E67" s="362"/>
      <c r="F67" s="97"/>
      <c r="G67" s="349"/>
      <c r="H67" s="215"/>
      <c r="I67" s="95"/>
      <c r="J67" s="96"/>
      <c r="K67" s="362"/>
      <c r="L67" s="97"/>
      <c r="M67" s="96"/>
      <c r="N67" s="97"/>
      <c r="O67" s="210"/>
      <c r="P67" s="97"/>
    </row>
    <row r="68" spans="1:16" ht="19.5" customHeight="1">
      <c r="A68" s="214"/>
      <c r="B68" s="215"/>
      <c r="C68" s="95"/>
      <c r="D68" s="96"/>
      <c r="E68" s="362"/>
      <c r="F68" s="97"/>
      <c r="G68" s="349"/>
      <c r="H68" s="215"/>
      <c r="I68" s="95"/>
      <c r="J68" s="96"/>
      <c r="K68" s="362"/>
      <c r="L68" s="97"/>
      <c r="M68" s="96"/>
      <c r="N68" s="97"/>
      <c r="O68" s="210"/>
      <c r="P68" s="97"/>
    </row>
    <row r="69" spans="1:16" ht="19.5" customHeight="1">
      <c r="A69" s="214"/>
      <c r="B69" s="215"/>
      <c r="C69" s="95"/>
      <c r="D69" s="96"/>
      <c r="E69" s="362"/>
      <c r="F69" s="97"/>
      <c r="G69" s="349"/>
      <c r="H69" s="215"/>
      <c r="I69" s="95"/>
      <c r="J69" s="96"/>
      <c r="K69" s="362"/>
      <c r="L69" s="97"/>
      <c r="M69" s="96"/>
      <c r="N69" s="97"/>
      <c r="O69" s="210"/>
      <c r="P69" s="97"/>
    </row>
    <row r="70" spans="1:16" ht="19.5" customHeight="1">
      <c r="A70" s="214"/>
      <c r="B70" s="215"/>
      <c r="C70" s="95"/>
      <c r="D70" s="96"/>
      <c r="E70" s="362"/>
      <c r="F70" s="97"/>
      <c r="G70" s="349"/>
      <c r="H70" s="215"/>
      <c r="I70" s="95"/>
      <c r="J70" s="96"/>
      <c r="K70" s="362"/>
      <c r="L70" s="97"/>
      <c r="M70" s="96"/>
      <c r="N70" s="97"/>
      <c r="O70" s="210"/>
      <c r="P70" s="97"/>
    </row>
    <row r="71" spans="1:16" ht="19.5" customHeight="1">
      <c r="A71" s="214"/>
      <c r="B71" s="215"/>
      <c r="C71" s="95"/>
      <c r="D71" s="96"/>
      <c r="E71" s="362"/>
      <c r="F71" s="97"/>
      <c r="G71" s="349"/>
      <c r="H71" s="215"/>
      <c r="I71" s="95"/>
      <c r="J71" s="96"/>
      <c r="K71" s="362"/>
      <c r="L71" s="97"/>
      <c r="M71" s="96"/>
      <c r="N71" s="97"/>
      <c r="O71" s="210"/>
      <c r="P71" s="97"/>
    </row>
    <row r="72" spans="1:16" ht="19.5" customHeight="1">
      <c r="A72" s="214"/>
      <c r="B72" s="215"/>
      <c r="C72" s="95"/>
      <c r="D72" s="96"/>
      <c r="E72" s="96"/>
      <c r="F72" s="106"/>
      <c r="G72" s="349"/>
      <c r="H72" s="212"/>
      <c r="I72" s="139"/>
      <c r="J72" s="96"/>
      <c r="K72" s="96"/>
      <c r="L72" s="97"/>
      <c r="M72" s="96"/>
      <c r="N72" s="97"/>
      <c r="O72" s="210"/>
      <c r="P72" s="97"/>
    </row>
    <row r="73" spans="1:16" ht="19.5" customHeight="1">
      <c r="A73" s="214"/>
      <c r="B73" s="215"/>
      <c r="C73" s="95"/>
      <c r="D73" s="96"/>
      <c r="E73" s="362"/>
      <c r="F73" s="97"/>
      <c r="G73" s="349"/>
      <c r="H73" s="215"/>
      <c r="I73" s="95"/>
      <c r="J73" s="96"/>
      <c r="K73" s="362"/>
      <c r="L73" s="97"/>
      <c r="M73" s="96"/>
      <c r="N73" s="97"/>
      <c r="O73" s="210"/>
      <c r="P73" s="97"/>
    </row>
    <row r="74" spans="1:16" ht="19.5" customHeight="1">
      <c r="A74" s="214"/>
      <c r="B74" s="215"/>
      <c r="C74" s="95"/>
      <c r="D74" s="96"/>
      <c r="E74" s="362"/>
      <c r="F74" s="97"/>
      <c r="G74" s="349"/>
      <c r="H74" s="215"/>
      <c r="I74" s="95"/>
      <c r="J74" s="96"/>
      <c r="K74" s="362"/>
      <c r="L74" s="97"/>
      <c r="M74" s="96"/>
      <c r="N74" s="97"/>
      <c r="O74" s="210"/>
      <c r="P74" s="97"/>
    </row>
    <row r="75" spans="1:16" ht="19.5" customHeight="1">
      <c r="A75" s="214"/>
      <c r="B75" s="215"/>
      <c r="C75" s="95"/>
      <c r="D75" s="96"/>
      <c r="E75" s="362"/>
      <c r="F75" s="97"/>
      <c r="G75" s="349"/>
      <c r="H75" s="215"/>
      <c r="I75" s="95"/>
      <c r="J75" s="96"/>
      <c r="K75" s="362"/>
      <c r="L75" s="97"/>
      <c r="M75" s="96"/>
      <c r="N75" s="97"/>
      <c r="O75" s="210"/>
      <c r="P75" s="97"/>
    </row>
    <row r="76" spans="1:16" ht="19.5" customHeight="1">
      <c r="A76" s="214"/>
      <c r="B76" s="215"/>
      <c r="C76" s="95"/>
      <c r="D76" s="96"/>
      <c r="E76" s="362"/>
      <c r="F76" s="97"/>
      <c r="G76" s="349"/>
      <c r="H76" s="215"/>
      <c r="I76" s="95"/>
      <c r="J76" s="96"/>
      <c r="K76" s="362"/>
      <c r="L76" s="97"/>
      <c r="M76" s="96"/>
      <c r="N76" s="97"/>
      <c r="O76" s="210"/>
      <c r="P76" s="97"/>
    </row>
    <row r="77" spans="1:16" ht="19.5" customHeight="1">
      <c r="A77" s="214"/>
      <c r="B77" s="215"/>
      <c r="C77" s="95"/>
      <c r="D77" s="96"/>
      <c r="E77" s="362"/>
      <c r="F77" s="97"/>
      <c r="G77" s="349"/>
      <c r="H77" s="215"/>
      <c r="I77" s="95"/>
      <c r="J77" s="96"/>
      <c r="K77" s="362"/>
      <c r="L77" s="97"/>
      <c r="M77" s="96"/>
      <c r="N77" s="140"/>
      <c r="O77" s="210"/>
      <c r="P77" s="97"/>
    </row>
    <row r="78" spans="1:16" ht="19.5" customHeight="1">
      <c r="A78" s="214"/>
      <c r="B78" s="215"/>
      <c r="C78" s="95"/>
      <c r="D78" s="96"/>
      <c r="E78" s="362"/>
      <c r="F78" s="97"/>
      <c r="G78" s="349"/>
      <c r="H78" s="215"/>
      <c r="I78" s="95"/>
      <c r="J78" s="96"/>
      <c r="K78" s="362"/>
      <c r="L78" s="97"/>
      <c r="M78" s="96"/>
      <c r="N78" s="97"/>
      <c r="O78" s="210"/>
      <c r="P78" s="97"/>
    </row>
    <row r="79" spans="1:16" ht="19.5" customHeight="1">
      <c r="A79" s="214"/>
      <c r="B79" s="215"/>
      <c r="C79" s="95"/>
      <c r="D79" s="96"/>
      <c r="E79" s="362"/>
      <c r="F79" s="97"/>
      <c r="G79" s="349"/>
      <c r="H79" s="215"/>
      <c r="I79" s="95"/>
      <c r="J79" s="96"/>
      <c r="K79" s="363"/>
      <c r="L79" s="97"/>
      <c r="M79" s="96"/>
      <c r="N79" s="97"/>
      <c r="O79" s="210"/>
      <c r="P79" s="97"/>
    </row>
    <row r="80" spans="1:16" ht="19.5" customHeight="1">
      <c r="A80" s="214"/>
      <c r="B80" s="215"/>
      <c r="C80" s="95"/>
      <c r="D80" s="96"/>
      <c r="E80" s="362"/>
      <c r="F80" s="97"/>
      <c r="G80" s="349"/>
      <c r="H80" s="215"/>
      <c r="I80" s="95"/>
      <c r="J80" s="96"/>
      <c r="K80" s="362"/>
      <c r="L80" s="97"/>
      <c r="M80" s="96"/>
      <c r="N80" s="97"/>
      <c r="O80" s="210"/>
      <c r="P80" s="97"/>
    </row>
    <row r="81" spans="1:16" ht="19.5" customHeight="1">
      <c r="A81" s="214"/>
      <c r="B81" s="215"/>
      <c r="C81" s="95"/>
      <c r="D81" s="96"/>
      <c r="E81" s="362"/>
      <c r="F81" s="97"/>
      <c r="G81" s="349"/>
      <c r="H81" s="215"/>
      <c r="I81" s="95"/>
      <c r="J81" s="96"/>
      <c r="K81" s="362"/>
      <c r="L81" s="97"/>
      <c r="M81" s="96"/>
      <c r="N81" s="97"/>
      <c r="O81" s="210"/>
      <c r="P81" s="97"/>
    </row>
    <row r="82" spans="1:16" ht="19.5" customHeight="1">
      <c r="A82" s="214"/>
      <c r="B82" s="215"/>
      <c r="C82" s="95"/>
      <c r="D82" s="96"/>
      <c r="E82" s="362"/>
      <c r="F82" s="97"/>
      <c r="G82" s="349"/>
      <c r="H82" s="215"/>
      <c r="I82" s="95"/>
      <c r="J82" s="96"/>
      <c r="K82" s="364"/>
      <c r="L82" s="97"/>
      <c r="M82" s="96"/>
      <c r="N82" s="97"/>
      <c r="O82" s="210"/>
      <c r="P82" s="97"/>
    </row>
    <row r="83" spans="1:16" ht="19.5" customHeight="1">
      <c r="A83" s="214"/>
      <c r="B83" s="215"/>
      <c r="C83" s="95"/>
      <c r="D83" s="96"/>
      <c r="E83" s="362"/>
      <c r="F83" s="97"/>
      <c r="G83" s="349"/>
      <c r="H83" s="215"/>
      <c r="I83" s="95"/>
      <c r="J83" s="96"/>
      <c r="K83" s="362"/>
      <c r="L83" s="97"/>
      <c r="M83" s="96"/>
      <c r="N83" s="97"/>
      <c r="O83" s="210"/>
      <c r="P83" s="97"/>
    </row>
    <row r="84" spans="1:16" ht="19.5" customHeight="1">
      <c r="A84" s="214"/>
      <c r="B84" s="215"/>
      <c r="C84" s="95"/>
      <c r="D84" s="96"/>
      <c r="E84" s="362"/>
      <c r="F84" s="97"/>
      <c r="G84" s="349"/>
      <c r="H84" s="215"/>
      <c r="I84" s="95"/>
      <c r="J84" s="96"/>
      <c r="K84" s="362"/>
      <c r="L84" s="97"/>
      <c r="M84" s="96"/>
      <c r="N84" s="97"/>
      <c r="O84" s="210"/>
      <c r="P84" s="97"/>
    </row>
    <row r="85" spans="1:16" ht="19.5" customHeight="1">
      <c r="A85" s="214"/>
      <c r="B85" s="215"/>
      <c r="C85" s="95"/>
      <c r="D85" s="96"/>
      <c r="E85" s="362"/>
      <c r="F85" s="97"/>
      <c r="G85" s="349"/>
      <c r="H85" s="215"/>
      <c r="I85" s="95"/>
      <c r="J85" s="96"/>
      <c r="K85" s="362"/>
      <c r="L85" s="97"/>
      <c r="M85" s="96"/>
      <c r="N85" s="97"/>
      <c r="O85" s="210"/>
      <c r="P85" s="97"/>
    </row>
    <row r="86" spans="1:16" ht="19.5" customHeight="1">
      <c r="A86" s="214"/>
      <c r="B86" s="215"/>
      <c r="C86" s="95"/>
      <c r="D86" s="96"/>
      <c r="E86" s="362"/>
      <c r="F86" s="97"/>
      <c r="G86" s="349"/>
      <c r="H86" s="215"/>
      <c r="I86" s="95"/>
      <c r="J86" s="96"/>
      <c r="K86" s="362"/>
      <c r="L86" s="97"/>
      <c r="M86" s="96"/>
      <c r="N86" s="97"/>
      <c r="O86" s="210"/>
      <c r="P86" s="97"/>
    </row>
    <row r="87" spans="1:16" ht="19.5" customHeight="1" thickBot="1">
      <c r="A87" s="214"/>
      <c r="B87" s="216"/>
      <c r="C87" s="148"/>
      <c r="D87" s="213"/>
      <c r="E87" s="365"/>
      <c r="F87" s="366"/>
      <c r="G87" s="350"/>
      <c r="H87" s="216"/>
      <c r="I87" s="148"/>
      <c r="J87" s="213"/>
      <c r="K87" s="365"/>
      <c r="L87" s="366"/>
      <c r="M87" s="96"/>
      <c r="N87" s="97"/>
      <c r="O87" s="210"/>
      <c r="P87" s="97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40">
    <tabColor indexed="11"/>
  </sheetPr>
  <dimension ref="A1:AK43"/>
  <sheetViews>
    <sheetView zoomScalePageLayoutView="0" workbookViewId="0" topLeftCell="A2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">
        <v>257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/>
      <c r="M3" s="53" t="s">
        <v>30</v>
      </c>
      <c r="N3" s="255"/>
      <c r="O3" s="254"/>
      <c r="P3" s="255"/>
      <c r="Q3" s="302" t="s">
        <v>94</v>
      </c>
      <c r="R3" s="303" t="s">
        <v>100</v>
      </c>
      <c r="S3" s="303" t="s">
        <v>95</v>
      </c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316"/>
      <c r="M4" s="231" t="str">
        <f>Altalanos!$E$10</f>
        <v>Nagyistók-Nádasi Judit</v>
      </c>
      <c r="N4" s="257"/>
      <c r="O4" s="258"/>
      <c r="P4" s="257"/>
      <c r="Q4" s="304" t="s">
        <v>101</v>
      </c>
      <c r="R4" s="305" t="s">
        <v>96</v>
      </c>
      <c r="S4" s="305" t="s">
        <v>97</v>
      </c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307" t="s">
        <v>99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/>
      <c r="C7" s="292">
        <f>IF($B7="","",VLOOKUP($B7,'NE55 elo'!$A$7:$O$22,5))</f>
      </c>
      <c r="D7" s="292">
        <f>IF($B7="","",VLOOKUP($B7,'NE55 elo'!$A$7:$O$22,15))</f>
      </c>
      <c r="E7" s="574" t="s">
        <v>299</v>
      </c>
      <c r="F7" s="575"/>
      <c r="G7" s="574" t="s">
        <v>300</v>
      </c>
      <c r="H7" s="575"/>
      <c r="I7" s="293">
        <f>IF($B7="","",VLOOKUP($B7,'NE55 elo'!$A$7:$O$22,4))</f>
      </c>
      <c r="J7" s="233"/>
      <c r="K7" s="321" t="s">
        <v>317</v>
      </c>
      <c r="L7" s="582">
        <v>75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94"/>
      <c r="D8" s="294"/>
      <c r="E8" s="294"/>
      <c r="F8" s="294"/>
      <c r="G8" s="294"/>
      <c r="H8" s="294"/>
      <c r="I8" s="294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/>
      <c r="C9" s="292">
        <f>IF($B9="","",VLOOKUP($B9,'NE55 elo'!$A$7:$O$22,5))</f>
      </c>
      <c r="D9" s="292">
        <f>IF($B9="","",VLOOKUP($B9,'NE55 elo'!$A$7:$O$22,15))</f>
      </c>
      <c r="E9" s="574" t="s">
        <v>301</v>
      </c>
      <c r="F9" s="575"/>
      <c r="G9" s="574" t="s">
        <v>302</v>
      </c>
      <c r="H9" s="575"/>
      <c r="I9" s="293">
        <f>IF($B9="","",VLOOKUP($B9,'NE55 elo'!$A$7:$O$22,4))</f>
      </c>
      <c r="J9" s="233"/>
      <c r="K9" s="321" t="s">
        <v>315</v>
      </c>
      <c r="L9" s="582">
        <v>35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94"/>
      <c r="D10" s="294"/>
      <c r="E10" s="294"/>
      <c r="F10" s="294"/>
      <c r="G10" s="294"/>
      <c r="H10" s="294"/>
      <c r="I10" s="294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/>
      <c r="C11" s="292">
        <f>IF($B11="","",VLOOKUP($B11,'NE55 elo'!$A$7:$O$22,5))</f>
      </c>
      <c r="D11" s="292">
        <f>IF($B11="","",VLOOKUP($B11,'NE55 elo'!$A$7:$O$22,15))</f>
      </c>
      <c r="E11" s="574" t="s">
        <v>303</v>
      </c>
      <c r="F11" s="575"/>
      <c r="G11" s="574" t="s">
        <v>304</v>
      </c>
      <c r="H11" s="575"/>
      <c r="I11" s="293">
        <f>IF($B11="","",VLOOKUP($B11,'NE55 elo'!$A$7:$O$22,4))</f>
      </c>
      <c r="J11" s="233"/>
      <c r="K11" s="321" t="s">
        <v>324</v>
      </c>
      <c r="L11" s="582">
        <v>35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59"/>
      <c r="B12" s="291"/>
      <c r="C12" s="294"/>
      <c r="D12" s="294"/>
      <c r="E12" s="294"/>
      <c r="F12" s="294"/>
      <c r="G12" s="294"/>
      <c r="H12" s="294"/>
      <c r="I12" s="294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59" t="s">
        <v>88</v>
      </c>
      <c r="B13" s="290"/>
      <c r="C13" s="292">
        <f>IF($B13="","",VLOOKUP($B13,'NE55 elo'!$A$7:$O$22,5))</f>
      </c>
      <c r="D13" s="292">
        <f>IF($B13="","",VLOOKUP($B13,'NE55 elo'!$A$7:$O$22,15))</f>
      </c>
      <c r="E13" s="574" t="s">
        <v>305</v>
      </c>
      <c r="F13" s="575"/>
      <c r="G13" s="574" t="s">
        <v>306</v>
      </c>
      <c r="H13" s="575"/>
      <c r="I13" s="293">
        <f>IF($B13="","",VLOOKUP($B13,'NE55 elo'!$A$7:$O$22,4))</f>
      </c>
      <c r="J13" s="233"/>
      <c r="K13" s="321" t="s">
        <v>316</v>
      </c>
      <c r="L13" s="582">
        <v>50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584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Magyar/Epich</v>
      </c>
      <c r="E18" s="573"/>
      <c r="F18" s="573" t="str">
        <f>E9</f>
        <v>Thurzó/Cseke</v>
      </c>
      <c r="G18" s="573"/>
      <c r="H18" s="573" t="str">
        <f>E11</f>
        <v>Kovácsné/Lipták</v>
      </c>
      <c r="I18" s="573"/>
      <c r="J18" s="573" t="str">
        <f>E13</f>
        <v>Szabó/Hajba</v>
      </c>
      <c r="K18" s="57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Magyar/Epich</v>
      </c>
      <c r="C19" s="566"/>
      <c r="D19" s="571"/>
      <c r="E19" s="571"/>
      <c r="F19" s="568" t="s">
        <v>322</v>
      </c>
      <c r="G19" s="568"/>
      <c r="H19" s="567" t="s">
        <v>312</v>
      </c>
      <c r="I19" s="568"/>
      <c r="J19" s="570" t="s">
        <v>319</v>
      </c>
      <c r="K19" s="570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Thurzó/Cseke</v>
      </c>
      <c r="C20" s="566"/>
      <c r="D20" s="568" t="s">
        <v>323</v>
      </c>
      <c r="E20" s="568"/>
      <c r="F20" s="571"/>
      <c r="G20" s="571"/>
      <c r="H20" s="568" t="s">
        <v>313</v>
      </c>
      <c r="I20" s="568"/>
      <c r="J20" s="567" t="s">
        <v>321</v>
      </c>
      <c r="K20" s="568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Kovácsné/Lipták</v>
      </c>
      <c r="C21" s="566"/>
      <c r="D21" s="567" t="s">
        <v>311</v>
      </c>
      <c r="E21" s="568"/>
      <c r="F21" s="568" t="s">
        <v>314</v>
      </c>
      <c r="G21" s="568"/>
      <c r="H21" s="571"/>
      <c r="I21" s="571"/>
      <c r="J21" s="567" t="s">
        <v>323</v>
      </c>
      <c r="K21" s="568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95" t="s">
        <v>88</v>
      </c>
      <c r="B22" s="566" t="str">
        <f>E13</f>
        <v>Szabó/Hajba</v>
      </c>
      <c r="C22" s="566"/>
      <c r="D22" s="568" t="s">
        <v>321</v>
      </c>
      <c r="E22" s="568"/>
      <c r="F22" s="567" t="s">
        <v>319</v>
      </c>
      <c r="G22" s="568"/>
      <c r="H22" s="569" t="s">
        <v>322</v>
      </c>
      <c r="I22" s="570"/>
      <c r="J22" s="571"/>
      <c r="K22" s="571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3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286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1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M4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O11" sqref="O11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2" customWidth="1"/>
    <col min="5" max="5" width="9.28125" style="343" customWidth="1"/>
    <col min="6" max="6" width="6.140625" style="92" hidden="1" customWidth="1"/>
    <col min="7" max="7" width="11.14062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196" t="str">
        <f>Altalanos!$E$8</f>
        <v>NE70+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164</v>
      </c>
      <c r="C7" s="95" t="s">
        <v>165</v>
      </c>
      <c r="D7" s="96"/>
      <c r="E7" s="188" t="s">
        <v>166</v>
      </c>
      <c r="F7" s="329"/>
      <c r="G7" s="330"/>
      <c r="H7" s="96"/>
      <c r="I7" s="96"/>
      <c r="J7" s="170"/>
      <c r="K7" s="168"/>
      <c r="L7" s="172"/>
      <c r="M7" s="168"/>
      <c r="N7" s="163"/>
      <c r="O7" s="361">
        <v>5</v>
      </c>
      <c r="P7" s="118"/>
      <c r="Q7" s="97"/>
    </row>
    <row r="8" spans="1:17" s="11" customFormat="1" ht="18.75" customHeight="1">
      <c r="A8" s="173">
        <v>2</v>
      </c>
      <c r="B8" s="95" t="s">
        <v>167</v>
      </c>
      <c r="C8" s="95" t="s">
        <v>168</v>
      </c>
      <c r="D8" s="96"/>
      <c r="E8" s="188" t="s">
        <v>169</v>
      </c>
      <c r="F8" s="331"/>
      <c r="G8" s="332"/>
      <c r="H8" s="96"/>
      <c r="I8" s="96"/>
      <c r="J8" s="170"/>
      <c r="K8" s="168"/>
      <c r="L8" s="172"/>
      <c r="M8" s="168"/>
      <c r="N8" s="163"/>
      <c r="O8" s="96">
        <v>2</v>
      </c>
      <c r="P8" s="118"/>
      <c r="Q8" s="97"/>
    </row>
    <row r="9" spans="1:17" s="11" customFormat="1" ht="18.75" customHeight="1">
      <c r="A9" s="173">
        <v>3</v>
      </c>
      <c r="B9" s="95" t="s">
        <v>170</v>
      </c>
      <c r="C9" s="95" t="s">
        <v>171</v>
      </c>
      <c r="D9" s="96"/>
      <c r="E9" s="188" t="s">
        <v>172</v>
      </c>
      <c r="F9" s="331"/>
      <c r="G9" s="332"/>
      <c r="H9" s="96"/>
      <c r="I9" s="96"/>
      <c r="J9" s="170"/>
      <c r="K9" s="168"/>
      <c r="L9" s="172"/>
      <c r="M9" s="168"/>
      <c r="N9" s="163"/>
      <c r="O9" s="96">
        <v>7</v>
      </c>
      <c r="P9" s="342"/>
      <c r="Q9" s="193"/>
    </row>
    <row r="10" spans="1:17" s="11" customFormat="1" ht="18.75" customHeight="1">
      <c r="A10" s="173">
        <v>4</v>
      </c>
      <c r="B10" s="95" t="s">
        <v>173</v>
      </c>
      <c r="C10" s="95" t="s">
        <v>174</v>
      </c>
      <c r="D10" s="96"/>
      <c r="E10" s="188" t="s">
        <v>175</v>
      </c>
      <c r="F10" s="331"/>
      <c r="G10" s="332"/>
      <c r="H10" s="96"/>
      <c r="I10" s="96"/>
      <c r="J10" s="170"/>
      <c r="K10" s="168"/>
      <c r="L10" s="172"/>
      <c r="M10" s="168"/>
      <c r="N10" s="163"/>
      <c r="O10" s="96" t="s">
        <v>201</v>
      </c>
      <c r="P10" s="341"/>
      <c r="Q10" s="338"/>
    </row>
    <row r="11" spans="1:17" s="11" customFormat="1" ht="18.75" customHeight="1">
      <c r="A11" s="173">
        <v>5</v>
      </c>
      <c r="B11" s="95"/>
      <c r="C11" s="95"/>
      <c r="D11" s="96"/>
      <c r="E11" s="188"/>
      <c r="F11" s="331"/>
      <c r="G11" s="332"/>
      <c r="H11" s="96"/>
      <c r="I11" s="96"/>
      <c r="J11" s="170"/>
      <c r="K11" s="168"/>
      <c r="L11" s="172"/>
      <c r="M11" s="168"/>
      <c r="N11" s="163"/>
      <c r="O11" s="96"/>
      <c r="P11" s="341"/>
      <c r="Q11" s="338"/>
    </row>
    <row r="12" spans="1:17" s="11" customFormat="1" ht="18.75" customHeight="1">
      <c r="A12" s="173">
        <v>6</v>
      </c>
      <c r="B12" s="95"/>
      <c r="C12" s="95"/>
      <c r="D12" s="96"/>
      <c r="E12" s="188"/>
      <c r="F12" s="331"/>
      <c r="G12" s="332"/>
      <c r="H12" s="96"/>
      <c r="I12" s="96"/>
      <c r="J12" s="170"/>
      <c r="K12" s="168"/>
      <c r="L12" s="172"/>
      <c r="M12" s="168"/>
      <c r="N12" s="163"/>
      <c r="O12" s="96"/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6">
    <tabColor indexed="11"/>
  </sheetPr>
  <dimension ref="A1:AK43"/>
  <sheetViews>
    <sheetView zoomScalePageLayoutView="0" workbookViewId="0" topLeftCell="A2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196" t="str">
        <f>Altalanos!$E$8</f>
        <v>NE70+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/>
      <c r="M3" s="53" t="s">
        <v>30</v>
      </c>
      <c r="N3" s="255"/>
      <c r="O3" s="254"/>
      <c r="P3" s="255"/>
      <c r="Q3" s="302" t="s">
        <v>94</v>
      </c>
      <c r="R3" s="303" t="s">
        <v>100</v>
      </c>
      <c r="S3" s="303" t="s">
        <v>95</v>
      </c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316"/>
      <c r="M4" s="231" t="str">
        <f>Altalanos!$E$10</f>
        <v>Nagyistók-Nádasi Judit</v>
      </c>
      <c r="N4" s="257"/>
      <c r="O4" s="258"/>
      <c r="P4" s="257"/>
      <c r="Q4" s="304" t="s">
        <v>101</v>
      </c>
      <c r="R4" s="305" t="s">
        <v>96</v>
      </c>
      <c r="S4" s="305" t="s">
        <v>97</v>
      </c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307" t="s">
        <v>99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>
        <v>1</v>
      </c>
      <c r="C7" s="292" t="str">
        <f>IF($B7="","",VLOOKUP($B7,'NE70 elo'!$A$7:$O$22,5))</f>
        <v>500405</v>
      </c>
      <c r="D7" s="292">
        <f>IF($B7="","",VLOOKUP($B7,'NE70 elo'!$A$7:$O$22,15))</f>
        <v>5</v>
      </c>
      <c r="E7" s="575" t="str">
        <f>UPPER(IF($B7="","",VLOOKUP($B7,'NE70 elo'!$A$7:$O$22,2)))</f>
        <v>BÉRCESI</v>
      </c>
      <c r="F7" s="575"/>
      <c r="G7" s="575" t="str">
        <f>IF($B7="","",VLOOKUP($B7,'NE70 elo'!$A$7:$O$22,3))</f>
        <v>Julianna</v>
      </c>
      <c r="H7" s="575"/>
      <c r="I7" s="293">
        <f>IF($B7="","",VLOOKUP($B7,'NE70 elo'!$A$7:$O$22,4))</f>
        <v>0</v>
      </c>
      <c r="J7" s="233"/>
      <c r="K7" s="321" t="s">
        <v>324</v>
      </c>
      <c r="L7" s="582">
        <v>35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94"/>
      <c r="D8" s="294"/>
      <c r="E8" s="294"/>
      <c r="F8" s="294"/>
      <c r="G8" s="294"/>
      <c r="H8" s="294"/>
      <c r="I8" s="294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>
        <v>2</v>
      </c>
      <c r="C9" s="292" t="str">
        <f>IF($B9="","",VLOOKUP($B9,'NE70 elo'!$A$7:$O$22,5))</f>
        <v>490416</v>
      </c>
      <c r="D9" s="292">
        <f>IF($B9="","",VLOOKUP($B9,'NE70 elo'!$A$7:$O$22,15))</f>
        <v>2</v>
      </c>
      <c r="E9" s="575" t="str">
        <f>UPPER(IF($B9="","",VLOOKUP($B9,'NE70 elo'!$A$7:$O$22,2)))</f>
        <v>PÓKA</v>
      </c>
      <c r="F9" s="575"/>
      <c r="G9" s="575" t="str">
        <f>IF($B9="","",VLOOKUP($B9,'NE70 elo'!$A$7:$O$22,3))</f>
        <v>Ágnes</v>
      </c>
      <c r="H9" s="575"/>
      <c r="I9" s="293">
        <f>IF($B9="","",VLOOKUP($B9,'NE70 elo'!$A$7:$O$22,4))</f>
        <v>0</v>
      </c>
      <c r="J9" s="233"/>
      <c r="K9" s="321" t="s">
        <v>316</v>
      </c>
      <c r="L9" s="582">
        <v>50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94"/>
      <c r="D10" s="294"/>
      <c r="E10" s="294"/>
      <c r="F10" s="294"/>
      <c r="G10" s="294"/>
      <c r="H10" s="294"/>
      <c r="I10" s="294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>
        <v>3</v>
      </c>
      <c r="C11" s="292" t="str">
        <f>IF($B11="","",VLOOKUP($B11,'NE70 elo'!$A$7:$O$22,5))</f>
        <v>460924</v>
      </c>
      <c r="D11" s="292">
        <f>IF($B11="","",VLOOKUP($B11,'NE70 elo'!$A$7:$O$22,15))</f>
        <v>7</v>
      </c>
      <c r="E11" s="575" t="str">
        <f>UPPER(IF($B11="","",VLOOKUP($B11,'NE70 elo'!$A$7:$O$22,2)))</f>
        <v>GUOTH</v>
      </c>
      <c r="F11" s="575"/>
      <c r="G11" s="575" t="str">
        <f>IF($B11="","",VLOOKUP($B11,'NE70 elo'!$A$7:$O$22,3))</f>
        <v>Edit</v>
      </c>
      <c r="H11" s="575"/>
      <c r="I11" s="293">
        <f>IF($B11="","",VLOOKUP($B11,'NE70 elo'!$A$7:$O$22,4))</f>
        <v>0</v>
      </c>
      <c r="J11" s="233"/>
      <c r="K11" s="321" t="s">
        <v>315</v>
      </c>
      <c r="L11" s="582">
        <v>35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59"/>
      <c r="B12" s="291"/>
      <c r="C12" s="294"/>
      <c r="D12" s="294"/>
      <c r="E12" s="294"/>
      <c r="F12" s="294"/>
      <c r="G12" s="294"/>
      <c r="H12" s="294"/>
      <c r="I12" s="294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59" t="s">
        <v>88</v>
      </c>
      <c r="B13" s="290">
        <v>4</v>
      </c>
      <c r="C13" s="292" t="str">
        <f>IF($B13="","",VLOOKUP($B13,'NE70 elo'!$A$7:$O$22,5))</f>
        <v>480725</v>
      </c>
      <c r="D13" s="292" t="str">
        <f>IF($B13="","",VLOOKUP($B13,'NE70 elo'!$A$7:$O$22,15))</f>
        <v>-</v>
      </c>
      <c r="E13" s="575" t="str">
        <f>UPPER(IF($B13="","",VLOOKUP($B13,'NE70 elo'!$A$7:$O$22,2)))</f>
        <v>HARMATH</v>
      </c>
      <c r="F13" s="575"/>
      <c r="G13" s="575" t="str">
        <f>IF($B13="","",VLOOKUP($B13,'NE70 elo'!$A$7:$O$22,3))</f>
        <v>Rózsa</v>
      </c>
      <c r="H13" s="575"/>
      <c r="I13" s="293">
        <f>IF($B13="","",VLOOKUP($B13,'NE70 elo'!$A$7:$O$22,4))</f>
        <v>0</v>
      </c>
      <c r="J13" s="233"/>
      <c r="K13" s="321" t="s">
        <v>317</v>
      </c>
      <c r="L13" s="582">
        <v>75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BÉRCESI</v>
      </c>
      <c r="E18" s="573"/>
      <c r="F18" s="573" t="str">
        <f>E9</f>
        <v>PÓKA</v>
      </c>
      <c r="G18" s="573"/>
      <c r="H18" s="573" t="str">
        <f>E11</f>
        <v>GUOTH</v>
      </c>
      <c r="I18" s="573"/>
      <c r="J18" s="573" t="str">
        <f>E13</f>
        <v>HARMATH</v>
      </c>
      <c r="K18" s="57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BÉRCESI</v>
      </c>
      <c r="C19" s="566"/>
      <c r="D19" s="571"/>
      <c r="E19" s="571"/>
      <c r="F19" s="567" t="s">
        <v>325</v>
      </c>
      <c r="G19" s="568"/>
      <c r="H19" s="567" t="s">
        <v>201</v>
      </c>
      <c r="I19" s="568"/>
      <c r="J19" s="569" t="s">
        <v>325</v>
      </c>
      <c r="K19" s="570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PÓKA</v>
      </c>
      <c r="C20" s="566"/>
      <c r="D20" s="567" t="s">
        <v>326</v>
      </c>
      <c r="E20" s="568"/>
      <c r="F20" s="571"/>
      <c r="G20" s="571"/>
      <c r="H20" s="567" t="s">
        <v>319</v>
      </c>
      <c r="I20" s="568"/>
      <c r="J20" s="567" t="s">
        <v>320</v>
      </c>
      <c r="K20" s="568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GUOTH</v>
      </c>
      <c r="C21" s="566"/>
      <c r="D21" s="567" t="s">
        <v>327</v>
      </c>
      <c r="E21" s="568"/>
      <c r="F21" s="568" t="s">
        <v>321</v>
      </c>
      <c r="G21" s="568"/>
      <c r="H21" s="571"/>
      <c r="I21" s="571"/>
      <c r="J21" s="567" t="s">
        <v>323</v>
      </c>
      <c r="K21" s="568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95" t="s">
        <v>88</v>
      </c>
      <c r="B22" s="566" t="str">
        <f>E13</f>
        <v>HARMATH</v>
      </c>
      <c r="C22" s="566"/>
      <c r="D22" s="567" t="s">
        <v>326</v>
      </c>
      <c r="E22" s="568"/>
      <c r="F22" s="567" t="s">
        <v>318</v>
      </c>
      <c r="G22" s="568"/>
      <c r="H22" s="569" t="s">
        <v>322</v>
      </c>
      <c r="I22" s="570"/>
      <c r="J22" s="571"/>
      <c r="K22" s="571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3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286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1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M4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6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L14" sqref="L14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2.7109375" style="0" customWidth="1"/>
    <col min="4" max="4" width="10.57421875" style="42" customWidth="1"/>
    <col min="5" max="5" width="11.7109375" style="42" customWidth="1"/>
    <col min="6" max="6" width="5.8515625" style="42" customWidth="1"/>
    <col min="7" max="7" width="1.7109375" style="42" customWidth="1"/>
    <col min="8" max="8" width="12.28125" style="92" customWidth="1"/>
    <col min="9" max="9" width="12.57421875" style="42" customWidth="1"/>
    <col min="10" max="10" width="12.8515625" style="42" customWidth="1"/>
    <col min="11" max="11" width="10.8515625" style="42" customWidth="1"/>
    <col min="12" max="12" width="6.57421875" style="42" customWidth="1"/>
    <col min="13" max="13" width="6.00390625" style="42" customWidth="1"/>
    <col min="14" max="16" width="5.8515625" style="42" customWidth="1"/>
  </cols>
  <sheetData>
    <row r="1" spans="1:16" ht="26.25">
      <c r="A1" s="86" t="str">
        <f>Altalanos!$A$6</f>
        <v>Halker Kupa</v>
      </c>
      <c r="B1" s="86"/>
      <c r="C1" s="86"/>
      <c r="D1" s="87"/>
      <c r="E1" s="87"/>
      <c r="F1" s="162"/>
      <c r="G1" s="162"/>
      <c r="H1" s="185" t="s">
        <v>62</v>
      </c>
      <c r="I1" s="87"/>
      <c r="J1" s="88"/>
      <c r="K1" s="88"/>
      <c r="L1" s="88"/>
      <c r="M1" s="88"/>
      <c r="N1" s="88"/>
      <c r="O1" s="130"/>
      <c r="P1" s="98"/>
    </row>
    <row r="2" spans="1:16" ht="13.5" thickBot="1">
      <c r="A2" s="89"/>
      <c r="B2" s="89" t="s">
        <v>53</v>
      </c>
      <c r="C2" s="196" t="s">
        <v>269</v>
      </c>
      <c r="D2" s="131"/>
      <c r="E2" s="131"/>
      <c r="F2" s="131"/>
      <c r="G2" s="131"/>
      <c r="H2" s="185" t="s">
        <v>63</v>
      </c>
      <c r="I2" s="93"/>
      <c r="J2" s="93"/>
      <c r="K2" s="82"/>
      <c r="L2" s="82"/>
      <c r="M2" s="82"/>
      <c r="N2" s="82"/>
      <c r="O2" s="132"/>
      <c r="P2" s="99"/>
    </row>
    <row r="3" spans="1:16" s="2" customFormat="1" ht="12.75">
      <c r="A3" s="202" t="s">
        <v>69</v>
      </c>
      <c r="B3" s="203"/>
      <c r="C3" s="204"/>
      <c r="D3" s="205"/>
      <c r="E3" s="206"/>
      <c r="F3" s="21"/>
      <c r="G3" s="21"/>
      <c r="H3" s="108"/>
      <c r="I3" s="21"/>
      <c r="J3" s="28"/>
      <c r="K3" s="28"/>
      <c r="L3" s="28"/>
      <c r="M3" s="133" t="s">
        <v>34</v>
      </c>
      <c r="N3" s="110"/>
      <c r="O3" s="110"/>
      <c r="P3" s="134"/>
    </row>
    <row r="4" spans="1:16" s="2" customFormat="1" ht="12.75">
      <c r="A4" s="52" t="s">
        <v>24</v>
      </c>
      <c r="B4" s="52"/>
      <c r="C4" s="50" t="s">
        <v>21</v>
      </c>
      <c r="D4" s="50"/>
      <c r="E4" s="50"/>
      <c r="F4" s="50"/>
      <c r="G4" s="50"/>
      <c r="H4" s="50" t="s">
        <v>29</v>
      </c>
      <c r="I4" s="52"/>
      <c r="J4" s="53"/>
      <c r="K4" s="53"/>
      <c r="L4" s="53" t="s">
        <v>30</v>
      </c>
      <c r="M4" s="128"/>
      <c r="N4" s="135"/>
      <c r="O4" s="135"/>
      <c r="P4" s="114"/>
    </row>
    <row r="5" spans="1:16" s="2" customFormat="1" ht="13.5" thickBot="1">
      <c r="A5" s="560" t="str">
        <f>Altalanos!$A$10</f>
        <v>2020.09.11-13.</v>
      </c>
      <c r="B5" s="560"/>
      <c r="C5" s="120">
        <f>Altalanos!$C$10</f>
        <v>0</v>
      </c>
      <c r="D5" s="91"/>
      <c r="E5" s="91"/>
      <c r="F5" s="91"/>
      <c r="G5" s="91"/>
      <c r="H5" s="121"/>
      <c r="I5" s="94"/>
      <c r="J5" s="84"/>
      <c r="K5" s="84"/>
      <c r="L5" s="84" t="str">
        <f>Altalanos!$E$10</f>
        <v>Nagyistók-Nádasi Judit</v>
      </c>
      <c r="M5" s="115"/>
      <c r="N5" s="94"/>
      <c r="O5" s="94"/>
      <c r="P5" s="116">
        <f>COUNTA(P8:P87)</f>
        <v>0</v>
      </c>
    </row>
    <row r="6" spans="1:16" s="136" customFormat="1" ht="12" customHeight="1">
      <c r="A6" s="137"/>
      <c r="B6" s="561" t="s">
        <v>64</v>
      </c>
      <c r="C6" s="562"/>
      <c r="D6" s="562"/>
      <c r="E6" s="562"/>
      <c r="F6" s="562"/>
      <c r="G6" s="328"/>
      <c r="H6" s="563" t="s">
        <v>65</v>
      </c>
      <c r="I6" s="562"/>
      <c r="J6" s="562"/>
      <c r="K6" s="562"/>
      <c r="L6" s="564"/>
      <c r="M6" s="563" t="s">
        <v>66</v>
      </c>
      <c r="N6" s="562"/>
      <c r="O6" s="562"/>
      <c r="P6" s="564"/>
    </row>
    <row r="7" spans="1:16" ht="47.25" customHeight="1" thickBot="1">
      <c r="A7" s="102" t="s">
        <v>31</v>
      </c>
      <c r="B7" s="103" t="s">
        <v>27</v>
      </c>
      <c r="C7" s="103" t="s">
        <v>28</v>
      </c>
      <c r="D7" s="103" t="s">
        <v>32</v>
      </c>
      <c r="E7" s="103" t="s">
        <v>33</v>
      </c>
      <c r="F7" s="351" t="s">
        <v>130</v>
      </c>
      <c r="G7" s="211" t="s">
        <v>129</v>
      </c>
      <c r="H7" s="102" t="s">
        <v>27</v>
      </c>
      <c r="I7" s="103" t="s">
        <v>28</v>
      </c>
      <c r="J7" s="103" t="s">
        <v>32</v>
      </c>
      <c r="K7" s="103" t="s">
        <v>33</v>
      </c>
      <c r="L7" s="104" t="s">
        <v>131</v>
      </c>
      <c r="M7" s="102" t="s">
        <v>129</v>
      </c>
      <c r="N7" s="129" t="s">
        <v>67</v>
      </c>
      <c r="O7" s="103" t="s">
        <v>68</v>
      </c>
      <c r="P7" s="104" t="s">
        <v>40</v>
      </c>
    </row>
    <row r="8" spans="1:16" s="11" customFormat="1" ht="18.75" customHeight="1">
      <c r="A8" s="352">
        <v>1</v>
      </c>
      <c r="B8" s="215" t="s">
        <v>272</v>
      </c>
      <c r="C8" s="95" t="s">
        <v>168</v>
      </c>
      <c r="D8" s="96"/>
      <c r="E8" s="96">
        <v>480814</v>
      </c>
      <c r="F8" s="106">
        <v>3</v>
      </c>
      <c r="G8" s="349"/>
      <c r="H8" s="212" t="s">
        <v>273</v>
      </c>
      <c r="I8" s="139" t="s">
        <v>274</v>
      </c>
      <c r="J8" s="96"/>
      <c r="K8" s="96">
        <v>430426</v>
      </c>
      <c r="L8" s="106">
        <v>2</v>
      </c>
      <c r="M8" s="96"/>
      <c r="N8" s="97"/>
      <c r="O8" s="210">
        <f aca="true" t="shared" si="0" ref="O8:O14">SUM(F8,L8)</f>
        <v>5</v>
      </c>
      <c r="P8" s="97"/>
    </row>
    <row r="9" spans="1:16" s="11" customFormat="1" ht="18.75" customHeight="1">
      <c r="A9" s="353">
        <v>2</v>
      </c>
      <c r="B9" s="215" t="s">
        <v>164</v>
      </c>
      <c r="C9" s="95" t="s">
        <v>165</v>
      </c>
      <c r="D9" s="96"/>
      <c r="E9" s="362" t="s">
        <v>166</v>
      </c>
      <c r="F9" s="97">
        <v>4</v>
      </c>
      <c r="G9" s="349"/>
      <c r="H9" s="215" t="s">
        <v>278</v>
      </c>
      <c r="I9" s="95" t="s">
        <v>279</v>
      </c>
      <c r="J9" s="96"/>
      <c r="K9" s="362" t="s">
        <v>280</v>
      </c>
      <c r="L9" s="97">
        <v>2</v>
      </c>
      <c r="M9" s="96"/>
      <c r="N9" s="97"/>
      <c r="O9" s="210">
        <f t="shared" si="0"/>
        <v>6</v>
      </c>
      <c r="P9" s="97"/>
    </row>
    <row r="10" spans="1:16" s="11" customFormat="1" ht="18.75" customHeight="1">
      <c r="A10" s="353">
        <v>3</v>
      </c>
      <c r="B10" s="215" t="s">
        <v>170</v>
      </c>
      <c r="C10" s="95" t="s">
        <v>171</v>
      </c>
      <c r="D10" s="96"/>
      <c r="E10" s="362" t="s">
        <v>172</v>
      </c>
      <c r="F10" s="97">
        <v>8</v>
      </c>
      <c r="G10" s="349"/>
      <c r="H10" s="215" t="s">
        <v>261</v>
      </c>
      <c r="I10" s="95" t="s">
        <v>262</v>
      </c>
      <c r="J10" s="96"/>
      <c r="K10" s="362" t="s">
        <v>307</v>
      </c>
      <c r="L10" s="97">
        <v>5</v>
      </c>
      <c r="M10" s="96"/>
      <c r="N10" s="97"/>
      <c r="O10" s="210">
        <f t="shared" si="0"/>
        <v>13</v>
      </c>
      <c r="P10" s="97"/>
    </row>
    <row r="11" spans="1:16" s="11" customFormat="1" ht="18.75" customHeight="1">
      <c r="A11" s="353">
        <v>4</v>
      </c>
      <c r="B11" s="215" t="s">
        <v>155</v>
      </c>
      <c r="C11" s="95" t="s">
        <v>156</v>
      </c>
      <c r="D11" s="96"/>
      <c r="E11" s="96">
        <v>540212</v>
      </c>
      <c r="F11" s="106">
        <v>10</v>
      </c>
      <c r="G11" s="349"/>
      <c r="H11" s="212" t="s">
        <v>155</v>
      </c>
      <c r="I11" s="139" t="s">
        <v>180</v>
      </c>
      <c r="J11" s="96"/>
      <c r="K11" s="96">
        <v>410614</v>
      </c>
      <c r="L11" s="106">
        <v>7</v>
      </c>
      <c r="M11" s="96"/>
      <c r="N11" s="97"/>
      <c r="O11" s="210">
        <f t="shared" si="0"/>
        <v>17</v>
      </c>
      <c r="P11" s="97"/>
    </row>
    <row r="12" spans="1:16" s="11" customFormat="1" ht="18.75" customHeight="1">
      <c r="A12" s="353">
        <v>5</v>
      </c>
      <c r="B12" s="215" t="s">
        <v>270</v>
      </c>
      <c r="C12" s="95" t="s">
        <v>153</v>
      </c>
      <c r="D12" s="96"/>
      <c r="E12" s="96">
        <v>561120</v>
      </c>
      <c r="F12" s="106">
        <v>3</v>
      </c>
      <c r="G12" s="349"/>
      <c r="H12" s="212" t="s">
        <v>271</v>
      </c>
      <c r="I12" s="139" t="s">
        <v>245</v>
      </c>
      <c r="J12" s="96"/>
      <c r="K12" s="96">
        <v>440722</v>
      </c>
      <c r="L12" s="97">
        <v>100</v>
      </c>
      <c r="M12" s="96"/>
      <c r="N12" s="97"/>
      <c r="O12" s="210">
        <f t="shared" si="0"/>
        <v>103</v>
      </c>
      <c r="P12" s="97"/>
    </row>
    <row r="13" spans="1:16" s="11" customFormat="1" ht="18.75" customHeight="1">
      <c r="A13" s="353">
        <v>6</v>
      </c>
      <c r="B13" s="215" t="s">
        <v>199</v>
      </c>
      <c r="C13" s="95" t="s">
        <v>200</v>
      </c>
      <c r="D13" s="96"/>
      <c r="E13" s="96">
        <v>500619</v>
      </c>
      <c r="F13" s="106">
        <v>6</v>
      </c>
      <c r="G13" s="349"/>
      <c r="H13" s="212" t="s">
        <v>277</v>
      </c>
      <c r="I13" s="139" t="s">
        <v>248</v>
      </c>
      <c r="J13" s="96"/>
      <c r="K13" s="96">
        <v>480117</v>
      </c>
      <c r="L13" s="106">
        <v>100</v>
      </c>
      <c r="M13" s="96"/>
      <c r="N13" s="97"/>
      <c r="O13" s="210">
        <f t="shared" si="0"/>
        <v>106</v>
      </c>
      <c r="P13" s="97"/>
    </row>
    <row r="14" spans="1:16" s="11" customFormat="1" ht="18.75" customHeight="1">
      <c r="A14" s="353">
        <v>7</v>
      </c>
      <c r="B14" s="215" t="s">
        <v>173</v>
      </c>
      <c r="C14" s="95" t="s">
        <v>174</v>
      </c>
      <c r="D14" s="96"/>
      <c r="E14" s="362" t="s">
        <v>175</v>
      </c>
      <c r="F14" s="97">
        <v>100</v>
      </c>
      <c r="G14" s="349"/>
      <c r="H14" s="215" t="s">
        <v>173</v>
      </c>
      <c r="I14" s="95" t="s">
        <v>275</v>
      </c>
      <c r="J14" s="96"/>
      <c r="K14" s="362" t="s">
        <v>276</v>
      </c>
      <c r="L14" s="97">
        <v>100</v>
      </c>
      <c r="M14" s="96"/>
      <c r="N14" s="97"/>
      <c r="O14" s="210">
        <f t="shared" si="0"/>
        <v>200</v>
      </c>
      <c r="P14" s="97"/>
    </row>
    <row r="15" spans="1:16" s="11" customFormat="1" ht="18.75" customHeight="1">
      <c r="A15" s="353">
        <v>8</v>
      </c>
      <c r="B15" s="215"/>
      <c r="C15" s="95"/>
      <c r="D15" s="96"/>
      <c r="E15" s="362"/>
      <c r="F15" s="97"/>
      <c r="G15" s="349"/>
      <c r="H15" s="215"/>
      <c r="I15" s="95"/>
      <c r="J15" s="96"/>
      <c r="K15" s="362"/>
      <c r="L15" s="97"/>
      <c r="M15" s="96"/>
      <c r="N15" s="97"/>
      <c r="O15" s="210">
        <f aca="true" t="shared" si="1" ref="O15:O26">SUM(F15,L15)</f>
        <v>0</v>
      </c>
      <c r="P15" s="97"/>
    </row>
    <row r="16" spans="1:16" s="11" customFormat="1" ht="18.75" customHeight="1">
      <c r="A16" s="353">
        <v>9</v>
      </c>
      <c r="B16" s="215"/>
      <c r="C16" s="95"/>
      <c r="D16" s="96"/>
      <c r="E16" s="362"/>
      <c r="F16" s="97"/>
      <c r="G16" s="349"/>
      <c r="H16" s="215"/>
      <c r="I16" s="95"/>
      <c r="J16" s="96"/>
      <c r="K16" s="362"/>
      <c r="L16" s="97"/>
      <c r="M16" s="96"/>
      <c r="N16" s="140"/>
      <c r="O16" s="210">
        <f t="shared" si="1"/>
        <v>0</v>
      </c>
      <c r="P16" s="97"/>
    </row>
    <row r="17" spans="1:16" s="11" customFormat="1" ht="18.75" customHeight="1">
      <c r="A17" s="353">
        <v>10</v>
      </c>
      <c r="B17" s="215"/>
      <c r="C17" s="95"/>
      <c r="D17" s="96"/>
      <c r="E17" s="362"/>
      <c r="F17" s="97"/>
      <c r="G17" s="349"/>
      <c r="H17" s="215"/>
      <c r="I17" s="95"/>
      <c r="J17" s="96"/>
      <c r="K17" s="362"/>
      <c r="L17" s="97"/>
      <c r="M17" s="96"/>
      <c r="N17" s="97"/>
      <c r="O17" s="210">
        <f t="shared" si="1"/>
        <v>0</v>
      </c>
      <c r="P17" s="97"/>
    </row>
    <row r="18" spans="1:16" s="11" customFormat="1" ht="18.75" customHeight="1">
      <c r="A18" s="353">
        <v>11</v>
      </c>
      <c r="B18" s="215"/>
      <c r="C18" s="95"/>
      <c r="D18" s="96"/>
      <c r="E18" s="362"/>
      <c r="F18" s="97"/>
      <c r="G18" s="349"/>
      <c r="H18" s="215"/>
      <c r="I18" s="95"/>
      <c r="J18" s="96"/>
      <c r="K18" s="363"/>
      <c r="L18" s="97"/>
      <c r="M18" s="96"/>
      <c r="N18" s="97"/>
      <c r="O18" s="210">
        <f t="shared" si="1"/>
        <v>0</v>
      </c>
      <c r="P18" s="97"/>
    </row>
    <row r="19" spans="1:16" s="11" customFormat="1" ht="18.75" customHeight="1">
      <c r="A19" s="353">
        <v>12</v>
      </c>
      <c r="B19" s="215"/>
      <c r="C19" s="95"/>
      <c r="D19" s="96"/>
      <c r="E19" s="362"/>
      <c r="F19" s="97"/>
      <c r="G19" s="349"/>
      <c r="H19" s="215"/>
      <c r="I19" s="95"/>
      <c r="J19" s="96"/>
      <c r="K19" s="362"/>
      <c r="L19" s="97"/>
      <c r="M19" s="96"/>
      <c r="N19" s="97"/>
      <c r="O19" s="210">
        <f t="shared" si="1"/>
        <v>0</v>
      </c>
      <c r="P19" s="97"/>
    </row>
    <row r="20" spans="1:16" s="11" customFormat="1" ht="18.75" customHeight="1">
      <c r="A20" s="353">
        <v>13</v>
      </c>
      <c r="B20" s="215"/>
      <c r="C20" s="95"/>
      <c r="D20" s="96"/>
      <c r="E20" s="362"/>
      <c r="F20" s="97"/>
      <c r="G20" s="349"/>
      <c r="H20" s="215"/>
      <c r="I20" s="95"/>
      <c r="J20" s="96"/>
      <c r="K20" s="362"/>
      <c r="L20" s="97"/>
      <c r="M20" s="96"/>
      <c r="N20" s="97"/>
      <c r="O20" s="210">
        <f t="shared" si="1"/>
        <v>0</v>
      </c>
      <c r="P20" s="97"/>
    </row>
    <row r="21" spans="1:16" s="11" customFormat="1" ht="18.75" customHeight="1">
      <c r="A21" s="353">
        <v>14</v>
      </c>
      <c r="B21" s="215"/>
      <c r="C21" s="95"/>
      <c r="D21" s="96"/>
      <c r="E21" s="362"/>
      <c r="F21" s="97"/>
      <c r="G21" s="349"/>
      <c r="H21" s="215"/>
      <c r="I21" s="95"/>
      <c r="J21" s="96"/>
      <c r="K21" s="364"/>
      <c r="L21" s="97"/>
      <c r="M21" s="96"/>
      <c r="N21" s="97"/>
      <c r="O21" s="210">
        <f t="shared" si="1"/>
        <v>0</v>
      </c>
      <c r="P21" s="97"/>
    </row>
    <row r="22" spans="1:16" s="11" customFormat="1" ht="18.75" customHeight="1">
      <c r="A22" s="353">
        <v>15</v>
      </c>
      <c r="B22" s="215"/>
      <c r="C22" s="95"/>
      <c r="D22" s="96"/>
      <c r="E22" s="362"/>
      <c r="F22" s="97"/>
      <c r="G22" s="349"/>
      <c r="H22" s="215"/>
      <c r="I22" s="95"/>
      <c r="J22" s="96"/>
      <c r="K22" s="362"/>
      <c r="L22" s="97"/>
      <c r="M22" s="96"/>
      <c r="N22" s="97"/>
      <c r="O22" s="210">
        <f t="shared" si="1"/>
        <v>0</v>
      </c>
      <c r="P22" s="97"/>
    </row>
    <row r="23" spans="1:16" s="11" customFormat="1" ht="18.75" customHeight="1">
      <c r="A23" s="214">
        <v>16</v>
      </c>
      <c r="B23" s="215"/>
      <c r="C23" s="95"/>
      <c r="D23" s="96"/>
      <c r="E23" s="362"/>
      <c r="F23" s="97"/>
      <c r="G23" s="349"/>
      <c r="H23" s="215"/>
      <c r="I23" s="95"/>
      <c r="J23" s="96"/>
      <c r="K23" s="362"/>
      <c r="L23" s="97"/>
      <c r="M23" s="96"/>
      <c r="N23" s="97"/>
      <c r="O23" s="210">
        <f t="shared" si="1"/>
        <v>0</v>
      </c>
      <c r="P23" s="97"/>
    </row>
    <row r="24" spans="1:16" s="32" customFormat="1" ht="18.75" customHeight="1">
      <c r="A24" s="214">
        <v>17</v>
      </c>
      <c r="B24" s="215"/>
      <c r="C24" s="95"/>
      <c r="D24" s="96"/>
      <c r="E24" s="362"/>
      <c r="F24" s="97"/>
      <c r="G24" s="349"/>
      <c r="H24" s="215"/>
      <c r="I24" s="95"/>
      <c r="J24" s="96"/>
      <c r="K24" s="362"/>
      <c r="L24" s="97"/>
      <c r="M24" s="96"/>
      <c r="N24" s="97"/>
      <c r="O24" s="210">
        <f t="shared" si="1"/>
        <v>0</v>
      </c>
      <c r="P24" s="97"/>
    </row>
    <row r="25" spans="1:16" s="32" customFormat="1" ht="18.75" customHeight="1">
      <c r="A25" s="214">
        <v>18</v>
      </c>
      <c r="B25" s="215"/>
      <c r="C25" s="95"/>
      <c r="D25" s="96"/>
      <c r="E25" s="362"/>
      <c r="F25" s="97"/>
      <c r="G25" s="349"/>
      <c r="H25" s="215"/>
      <c r="I25" s="95"/>
      <c r="J25" s="96"/>
      <c r="K25" s="362"/>
      <c r="L25" s="97"/>
      <c r="M25" s="96"/>
      <c r="N25" s="97"/>
      <c r="O25" s="210">
        <f t="shared" si="1"/>
        <v>0</v>
      </c>
      <c r="P25" s="97"/>
    </row>
    <row r="26" spans="1:16" s="32" customFormat="1" ht="18.75" customHeight="1">
      <c r="A26" s="214">
        <v>19</v>
      </c>
      <c r="B26" s="215"/>
      <c r="C26" s="95"/>
      <c r="D26" s="96"/>
      <c r="E26" s="362"/>
      <c r="F26" s="97"/>
      <c r="G26" s="349"/>
      <c r="H26" s="215"/>
      <c r="I26" s="95"/>
      <c r="J26" s="96"/>
      <c r="K26" s="362"/>
      <c r="L26" s="97"/>
      <c r="M26" s="96"/>
      <c r="N26" s="97"/>
      <c r="O26" s="210">
        <f t="shared" si="1"/>
        <v>0</v>
      </c>
      <c r="P26" s="97"/>
    </row>
    <row r="27" spans="1:16" s="32" customFormat="1" ht="18.75" customHeight="1">
      <c r="A27" s="214">
        <v>20</v>
      </c>
      <c r="B27" s="215"/>
      <c r="C27" s="95"/>
      <c r="D27" s="96"/>
      <c r="E27" s="96"/>
      <c r="F27" s="106"/>
      <c r="G27" s="349"/>
      <c r="H27" s="212"/>
      <c r="I27" s="139"/>
      <c r="J27" s="96"/>
      <c r="K27" s="96"/>
      <c r="L27" s="106"/>
      <c r="M27" s="96"/>
      <c r="N27" s="97"/>
      <c r="O27" s="210"/>
      <c r="P27" s="97"/>
    </row>
    <row r="28" spans="1:16" s="32" customFormat="1" ht="18.75" customHeight="1" thickBot="1">
      <c r="A28" s="214">
        <v>21</v>
      </c>
      <c r="B28" s="215"/>
      <c r="C28" s="95"/>
      <c r="D28" s="96"/>
      <c r="E28" s="96"/>
      <c r="F28" s="106"/>
      <c r="G28" s="349"/>
      <c r="H28" s="212"/>
      <c r="I28" s="139"/>
      <c r="J28" s="96"/>
      <c r="K28" s="96"/>
      <c r="L28" s="106"/>
      <c r="M28" s="96"/>
      <c r="N28" s="97"/>
      <c r="O28" s="210"/>
      <c r="P28" s="97"/>
    </row>
    <row r="29" spans="1:16" s="32" customFormat="1" ht="18.75" customHeight="1">
      <c r="A29" s="352">
        <v>22</v>
      </c>
      <c r="B29" s="215"/>
      <c r="C29" s="95"/>
      <c r="D29" s="96"/>
      <c r="E29" s="96"/>
      <c r="F29" s="106"/>
      <c r="G29" s="349"/>
      <c r="H29" s="212"/>
      <c r="I29" s="139"/>
      <c r="J29" s="96"/>
      <c r="K29" s="96"/>
      <c r="L29" s="106"/>
      <c r="M29" s="96"/>
      <c r="N29" s="97"/>
      <c r="O29" s="210"/>
      <c r="P29" s="97"/>
    </row>
    <row r="30" spans="1:16" s="32" customFormat="1" ht="18.75" customHeight="1">
      <c r="A30" s="353">
        <v>23</v>
      </c>
      <c r="B30" s="215"/>
      <c r="C30" s="95"/>
      <c r="D30" s="96"/>
      <c r="E30" s="96"/>
      <c r="F30" s="106"/>
      <c r="G30" s="349"/>
      <c r="H30" s="212"/>
      <c r="I30" s="139"/>
      <c r="J30" s="96"/>
      <c r="K30" s="96"/>
      <c r="L30" s="106"/>
      <c r="M30" s="96"/>
      <c r="N30" s="97"/>
      <c r="O30" s="210"/>
      <c r="P30" s="97"/>
    </row>
    <row r="31" spans="1:16" s="32" customFormat="1" ht="18.75" customHeight="1">
      <c r="A31" s="353">
        <v>24</v>
      </c>
      <c r="B31" s="215"/>
      <c r="C31" s="95"/>
      <c r="D31" s="96"/>
      <c r="E31" s="96"/>
      <c r="F31" s="106"/>
      <c r="G31" s="349"/>
      <c r="H31" s="212"/>
      <c r="I31" s="139"/>
      <c r="J31" s="96"/>
      <c r="K31" s="96"/>
      <c r="L31" s="106"/>
      <c r="M31" s="96"/>
      <c r="N31" s="97"/>
      <c r="O31" s="210"/>
      <c r="P31" s="97"/>
    </row>
    <row r="32" spans="1:16" ht="18.75" customHeight="1" thickBot="1">
      <c r="A32" s="353">
        <v>25</v>
      </c>
      <c r="B32" s="215"/>
      <c r="C32" s="95"/>
      <c r="D32" s="96"/>
      <c r="E32" s="96"/>
      <c r="F32" s="106"/>
      <c r="G32" s="349"/>
      <c r="H32" s="212"/>
      <c r="I32" s="139"/>
      <c r="J32" s="96"/>
      <c r="K32" s="96"/>
      <c r="L32" s="106"/>
      <c r="M32" s="96"/>
      <c r="N32" s="97"/>
      <c r="O32" s="210"/>
      <c r="P32" s="97"/>
    </row>
    <row r="33" spans="1:16" ht="18.75" customHeight="1">
      <c r="A33" s="352">
        <v>26</v>
      </c>
      <c r="B33" s="215"/>
      <c r="C33" s="95"/>
      <c r="D33" s="96"/>
      <c r="E33" s="96"/>
      <c r="F33" s="106"/>
      <c r="G33" s="349"/>
      <c r="H33" s="212"/>
      <c r="I33" s="139"/>
      <c r="J33" s="96"/>
      <c r="K33" s="96"/>
      <c r="L33" s="106"/>
      <c r="M33" s="96"/>
      <c r="N33" s="97"/>
      <c r="O33" s="210"/>
      <c r="P33" s="97"/>
    </row>
    <row r="34" spans="1:16" ht="18.75" customHeight="1">
      <c r="A34" s="353">
        <v>27</v>
      </c>
      <c r="B34" s="215"/>
      <c r="C34" s="95"/>
      <c r="D34" s="96"/>
      <c r="E34" s="96"/>
      <c r="F34" s="106"/>
      <c r="G34" s="349"/>
      <c r="H34" s="212"/>
      <c r="I34" s="139"/>
      <c r="J34" s="96"/>
      <c r="K34" s="96"/>
      <c r="L34" s="106"/>
      <c r="M34" s="96"/>
      <c r="N34" s="97"/>
      <c r="O34" s="210"/>
      <c r="P34" s="97"/>
    </row>
    <row r="35" spans="1:16" ht="18.75" customHeight="1">
      <c r="A35" s="353">
        <v>28</v>
      </c>
      <c r="B35" s="215"/>
      <c r="C35" s="95"/>
      <c r="D35" s="96"/>
      <c r="E35" s="96"/>
      <c r="F35" s="106"/>
      <c r="G35" s="349"/>
      <c r="H35" s="212"/>
      <c r="I35" s="139"/>
      <c r="J35" s="96"/>
      <c r="K35" s="96"/>
      <c r="L35" s="106"/>
      <c r="M35" s="96"/>
      <c r="N35" s="97"/>
      <c r="O35" s="210"/>
      <c r="P35" s="97"/>
    </row>
    <row r="36" spans="1:16" ht="18.75" customHeight="1">
      <c r="A36" s="353">
        <v>29</v>
      </c>
      <c r="B36" s="215"/>
      <c r="C36" s="95"/>
      <c r="D36" s="96"/>
      <c r="E36" s="96"/>
      <c r="F36" s="106"/>
      <c r="G36" s="349"/>
      <c r="H36" s="212"/>
      <c r="I36" s="139"/>
      <c r="J36" s="96"/>
      <c r="K36" s="96"/>
      <c r="L36" s="106"/>
      <c r="M36" s="96"/>
      <c r="N36" s="97"/>
      <c r="O36" s="210"/>
      <c r="P36" s="97"/>
    </row>
    <row r="37" spans="1:16" ht="18.75" customHeight="1">
      <c r="A37" s="353">
        <v>30</v>
      </c>
      <c r="B37" s="215"/>
      <c r="C37" s="95"/>
      <c r="D37" s="96"/>
      <c r="E37" s="96"/>
      <c r="F37" s="106"/>
      <c r="G37" s="349"/>
      <c r="H37" s="212"/>
      <c r="I37" s="139"/>
      <c r="J37" s="96"/>
      <c r="K37" s="96"/>
      <c r="L37" s="106"/>
      <c r="M37" s="96"/>
      <c r="N37" s="97"/>
      <c r="O37" s="210"/>
      <c r="P37" s="97"/>
    </row>
    <row r="38" spans="1:16" ht="18.75" customHeight="1">
      <c r="A38" s="353">
        <v>31</v>
      </c>
      <c r="B38" s="215"/>
      <c r="C38" s="95"/>
      <c r="D38" s="96"/>
      <c r="E38" s="96"/>
      <c r="F38" s="106"/>
      <c r="G38" s="349"/>
      <c r="H38" s="212"/>
      <c r="I38" s="139"/>
      <c r="J38" s="96"/>
      <c r="K38" s="96"/>
      <c r="L38" s="106"/>
      <c r="M38" s="96"/>
      <c r="N38" s="97"/>
      <c r="O38" s="210"/>
      <c r="P38" s="97"/>
    </row>
    <row r="39" spans="1:16" ht="18.75" customHeight="1">
      <c r="A39" s="353">
        <v>32</v>
      </c>
      <c r="B39" s="215"/>
      <c r="C39" s="95"/>
      <c r="D39" s="96"/>
      <c r="E39" s="96"/>
      <c r="F39" s="106"/>
      <c r="G39" s="349"/>
      <c r="H39" s="212"/>
      <c r="I39" s="139"/>
      <c r="J39" s="96"/>
      <c r="K39" s="96"/>
      <c r="L39" s="106"/>
      <c r="M39" s="96"/>
      <c r="N39" s="97"/>
      <c r="O39" s="210"/>
      <c r="P39" s="97"/>
    </row>
    <row r="40" spans="1:16" ht="18.75" customHeight="1">
      <c r="A40" s="214"/>
      <c r="B40" s="215"/>
      <c r="C40" s="95"/>
      <c r="D40" s="96"/>
      <c r="E40" s="96"/>
      <c r="F40" s="106"/>
      <c r="G40" s="349"/>
      <c r="H40" s="212"/>
      <c r="I40" s="139"/>
      <c r="J40" s="96"/>
      <c r="K40" s="96"/>
      <c r="L40" s="106"/>
      <c r="M40" s="96"/>
      <c r="N40" s="97"/>
      <c r="O40" s="210"/>
      <c r="P40" s="97"/>
    </row>
    <row r="41" spans="1:16" ht="18.75" customHeight="1">
      <c r="A41" s="214"/>
      <c r="B41" s="215"/>
      <c r="C41" s="95"/>
      <c r="D41" s="96"/>
      <c r="E41" s="96"/>
      <c r="F41" s="106"/>
      <c r="G41" s="349"/>
      <c r="H41" s="212"/>
      <c r="I41" s="139"/>
      <c r="J41" s="96"/>
      <c r="K41" s="96"/>
      <c r="L41" s="106"/>
      <c r="M41" s="96"/>
      <c r="N41" s="97"/>
      <c r="O41" s="210"/>
      <c r="P41" s="97"/>
    </row>
    <row r="42" spans="1:16" ht="18.75" customHeight="1">
      <c r="A42" s="214"/>
      <c r="B42" s="215"/>
      <c r="C42" s="95"/>
      <c r="D42" s="96"/>
      <c r="E42" s="96"/>
      <c r="F42" s="106"/>
      <c r="G42" s="349"/>
      <c r="H42" s="212"/>
      <c r="I42" s="139"/>
      <c r="J42" s="96"/>
      <c r="K42" s="96"/>
      <c r="L42" s="106"/>
      <c r="M42" s="96"/>
      <c r="N42" s="97"/>
      <c r="O42" s="210"/>
      <c r="P42" s="97"/>
    </row>
    <row r="43" spans="1:16" ht="18.75" customHeight="1">
      <c r="A43" s="214"/>
      <c r="B43" s="215"/>
      <c r="C43" s="95"/>
      <c r="D43" s="96"/>
      <c r="E43" s="96"/>
      <c r="F43" s="106"/>
      <c r="G43" s="349"/>
      <c r="H43" s="212"/>
      <c r="I43" s="139"/>
      <c r="J43" s="96"/>
      <c r="K43" s="96"/>
      <c r="L43" s="106"/>
      <c r="M43" s="96"/>
      <c r="N43" s="97"/>
      <c r="O43" s="210"/>
      <c r="P43" s="97"/>
    </row>
    <row r="44" spans="1:16" ht="18.75" customHeight="1">
      <c r="A44" s="214"/>
      <c r="B44" s="215"/>
      <c r="C44" s="95"/>
      <c r="D44" s="96"/>
      <c r="E44" s="96"/>
      <c r="F44" s="106"/>
      <c r="G44" s="349"/>
      <c r="H44" s="212"/>
      <c r="I44" s="139"/>
      <c r="J44" s="96"/>
      <c r="K44" s="96"/>
      <c r="L44" s="106"/>
      <c r="M44" s="96"/>
      <c r="N44" s="97"/>
      <c r="O44" s="210"/>
      <c r="P44" s="97"/>
    </row>
    <row r="45" spans="1:16" ht="18.75" customHeight="1">
      <c r="A45" s="214"/>
      <c r="B45" s="215"/>
      <c r="C45" s="95"/>
      <c r="D45" s="96"/>
      <c r="E45" s="96"/>
      <c r="F45" s="106"/>
      <c r="G45" s="349"/>
      <c r="H45" s="212"/>
      <c r="I45" s="139"/>
      <c r="J45" s="96"/>
      <c r="K45" s="96"/>
      <c r="L45" s="106"/>
      <c r="M45" s="96"/>
      <c r="N45" s="97"/>
      <c r="O45" s="210"/>
      <c r="P45" s="97"/>
    </row>
    <row r="46" spans="1:16" ht="18.75" customHeight="1">
      <c r="A46" s="214"/>
      <c r="B46" s="215"/>
      <c r="C46" s="95"/>
      <c r="D46" s="96"/>
      <c r="E46" s="96"/>
      <c r="F46" s="106"/>
      <c r="G46" s="349"/>
      <c r="H46" s="212"/>
      <c r="I46" s="139"/>
      <c r="J46" s="96"/>
      <c r="K46" s="96"/>
      <c r="L46" s="106"/>
      <c r="M46" s="96"/>
      <c r="N46" s="97"/>
      <c r="O46" s="210"/>
      <c r="P46" s="97"/>
    </row>
    <row r="47" spans="1:16" ht="18.75" customHeight="1">
      <c r="A47" s="214"/>
      <c r="B47" s="215"/>
      <c r="C47" s="95"/>
      <c r="D47" s="96"/>
      <c r="E47" s="96"/>
      <c r="F47" s="106"/>
      <c r="G47" s="349"/>
      <c r="H47" s="212"/>
      <c r="I47" s="139"/>
      <c r="J47" s="96"/>
      <c r="K47" s="96"/>
      <c r="L47" s="106"/>
      <c r="M47" s="96"/>
      <c r="N47" s="97"/>
      <c r="O47" s="210"/>
      <c r="P47" s="97"/>
    </row>
    <row r="48" spans="1:16" ht="18.75" customHeight="1">
      <c r="A48" s="214"/>
      <c r="B48" s="215"/>
      <c r="C48" s="95"/>
      <c r="D48" s="96"/>
      <c r="E48" s="96"/>
      <c r="F48" s="106"/>
      <c r="G48" s="349"/>
      <c r="H48" s="212"/>
      <c r="I48" s="139"/>
      <c r="J48" s="96"/>
      <c r="K48" s="96"/>
      <c r="L48" s="106"/>
      <c r="M48" s="96"/>
      <c r="N48" s="97"/>
      <c r="O48" s="210"/>
      <c r="P48" s="97"/>
    </row>
    <row r="49" spans="1:16" ht="18.75" customHeight="1">
      <c r="A49" s="214"/>
      <c r="B49" s="215"/>
      <c r="C49" s="95"/>
      <c r="D49" s="96"/>
      <c r="E49" s="96"/>
      <c r="F49" s="106"/>
      <c r="G49" s="349"/>
      <c r="H49" s="212"/>
      <c r="I49" s="139"/>
      <c r="J49" s="96"/>
      <c r="K49" s="96"/>
      <c r="L49" s="106"/>
      <c r="M49" s="96"/>
      <c r="N49" s="97"/>
      <c r="O49" s="210"/>
      <c r="P49" s="97"/>
    </row>
    <row r="50" spans="1:16" ht="18.75" customHeight="1">
      <c r="A50" s="214"/>
      <c r="B50" s="215"/>
      <c r="C50" s="95"/>
      <c r="D50" s="96"/>
      <c r="E50" s="96"/>
      <c r="F50" s="106"/>
      <c r="G50" s="349"/>
      <c r="H50" s="212"/>
      <c r="I50" s="139"/>
      <c r="J50" s="96"/>
      <c r="K50" s="96"/>
      <c r="L50" s="106"/>
      <c r="M50" s="96"/>
      <c r="N50" s="97"/>
      <c r="O50" s="210"/>
      <c r="P50" s="97"/>
    </row>
    <row r="51" spans="1:16" ht="18.75" customHeight="1">
      <c r="A51" s="214"/>
      <c r="B51" s="215"/>
      <c r="C51" s="95"/>
      <c r="D51" s="96"/>
      <c r="E51" s="96"/>
      <c r="F51" s="106"/>
      <c r="G51" s="349"/>
      <c r="H51" s="212"/>
      <c r="I51" s="139"/>
      <c r="J51" s="96"/>
      <c r="K51" s="96"/>
      <c r="L51" s="106"/>
      <c r="M51" s="96"/>
      <c r="N51" s="97"/>
      <c r="O51" s="210"/>
      <c r="P51" s="97"/>
    </row>
    <row r="52" spans="1:16" ht="18.75" customHeight="1">
      <c r="A52" s="214"/>
      <c r="B52" s="215"/>
      <c r="C52" s="95"/>
      <c r="D52" s="96"/>
      <c r="E52" s="96"/>
      <c r="F52" s="106"/>
      <c r="G52" s="349"/>
      <c r="H52" s="212"/>
      <c r="I52" s="139"/>
      <c r="J52" s="96"/>
      <c r="K52" s="96"/>
      <c r="L52" s="106"/>
      <c r="M52" s="96"/>
      <c r="N52" s="97"/>
      <c r="O52" s="210"/>
      <c r="P52" s="97"/>
    </row>
    <row r="53" spans="1:16" ht="18.75" customHeight="1">
      <c r="A53" s="214"/>
      <c r="B53" s="215"/>
      <c r="C53" s="95"/>
      <c r="D53" s="96"/>
      <c r="E53" s="96"/>
      <c r="F53" s="106"/>
      <c r="G53" s="349"/>
      <c r="H53" s="212"/>
      <c r="I53" s="139"/>
      <c r="J53" s="96"/>
      <c r="K53" s="96"/>
      <c r="L53" s="106"/>
      <c r="M53" s="96"/>
      <c r="N53" s="97"/>
      <c r="O53" s="210"/>
      <c r="P53" s="97"/>
    </row>
    <row r="54" spans="1:16" ht="18.75" customHeight="1">
      <c r="A54" s="214"/>
      <c r="B54" s="215"/>
      <c r="C54" s="95"/>
      <c r="D54" s="96"/>
      <c r="E54" s="96"/>
      <c r="F54" s="106"/>
      <c r="G54" s="349"/>
      <c r="H54" s="212"/>
      <c r="I54" s="139"/>
      <c r="J54" s="96"/>
      <c r="K54" s="96"/>
      <c r="L54" s="106"/>
      <c r="M54" s="96"/>
      <c r="N54" s="97"/>
      <c r="O54" s="210"/>
      <c r="P54" s="97"/>
    </row>
    <row r="55" spans="1:16" ht="18.75" customHeight="1">
      <c r="A55" s="214"/>
      <c r="B55" s="215"/>
      <c r="C55" s="95"/>
      <c r="D55" s="96"/>
      <c r="E55" s="96"/>
      <c r="F55" s="106"/>
      <c r="G55" s="349"/>
      <c r="H55" s="212"/>
      <c r="I55" s="139"/>
      <c r="J55" s="96"/>
      <c r="K55" s="96"/>
      <c r="L55" s="97"/>
      <c r="M55" s="96"/>
      <c r="N55" s="97"/>
      <c r="O55" s="210"/>
      <c r="P55" s="97"/>
    </row>
    <row r="56" spans="1:16" ht="18.75" customHeight="1">
      <c r="A56" s="214"/>
      <c r="B56" s="215"/>
      <c r="C56" s="95"/>
      <c r="D56" s="96"/>
      <c r="E56" s="362"/>
      <c r="F56" s="97"/>
      <c r="G56" s="349"/>
      <c r="H56" s="215"/>
      <c r="I56" s="95"/>
      <c r="J56" s="96"/>
      <c r="K56" s="362"/>
      <c r="L56" s="97"/>
      <c r="M56" s="96"/>
      <c r="N56" s="97"/>
      <c r="O56" s="210"/>
      <c r="P56" s="97"/>
    </row>
    <row r="57" spans="1:16" ht="18.75" customHeight="1">
      <c r="A57" s="214"/>
      <c r="B57" s="215"/>
      <c r="C57" s="95"/>
      <c r="D57" s="96"/>
      <c r="E57" s="96"/>
      <c r="F57" s="106"/>
      <c r="G57" s="349"/>
      <c r="H57" s="212"/>
      <c r="I57" s="139"/>
      <c r="J57" s="96"/>
      <c r="K57" s="96"/>
      <c r="L57" s="106"/>
      <c r="M57" s="96"/>
      <c r="N57" s="97"/>
      <c r="O57" s="210"/>
      <c r="P57" s="97"/>
    </row>
    <row r="58" spans="1:16" ht="18.75" customHeight="1">
      <c r="A58" s="214"/>
      <c r="B58" s="215"/>
      <c r="C58" s="95"/>
      <c r="D58" s="96"/>
      <c r="E58" s="362"/>
      <c r="F58" s="97"/>
      <c r="G58" s="349"/>
      <c r="H58" s="215"/>
      <c r="I58" s="95"/>
      <c r="J58" s="96"/>
      <c r="K58" s="362"/>
      <c r="L58" s="97"/>
      <c r="M58" s="96"/>
      <c r="N58" s="97"/>
      <c r="O58" s="210"/>
      <c r="P58" s="97"/>
    </row>
    <row r="59" spans="1:16" ht="18.75" customHeight="1">
      <c r="A59" s="214"/>
      <c r="B59" s="215"/>
      <c r="C59" s="95"/>
      <c r="D59" s="96"/>
      <c r="E59" s="362"/>
      <c r="F59" s="97"/>
      <c r="G59" s="349"/>
      <c r="H59" s="215"/>
      <c r="I59" s="95"/>
      <c r="J59" s="96"/>
      <c r="K59" s="362"/>
      <c r="L59" s="97"/>
      <c r="M59" s="96"/>
      <c r="N59" s="97"/>
      <c r="O59" s="210"/>
      <c r="P59" s="97"/>
    </row>
    <row r="60" spans="1:16" ht="18.75" customHeight="1">
      <c r="A60" s="214"/>
      <c r="B60" s="215"/>
      <c r="C60" s="95"/>
      <c r="D60" s="96"/>
      <c r="E60" s="362"/>
      <c r="F60" s="97"/>
      <c r="G60" s="349"/>
      <c r="H60" s="215"/>
      <c r="I60" s="95"/>
      <c r="J60" s="96"/>
      <c r="K60" s="362"/>
      <c r="L60" s="97"/>
      <c r="M60" s="96"/>
      <c r="N60" s="97"/>
      <c r="O60" s="210"/>
      <c r="P60" s="97"/>
    </row>
    <row r="61" spans="1:16" ht="18.75" customHeight="1">
      <c r="A61" s="214"/>
      <c r="B61" s="215"/>
      <c r="C61" s="95"/>
      <c r="D61" s="96"/>
      <c r="E61" s="362"/>
      <c r="F61" s="97"/>
      <c r="G61" s="349"/>
      <c r="H61" s="215"/>
      <c r="I61" s="95"/>
      <c r="J61" s="96"/>
      <c r="K61" s="362"/>
      <c r="L61" s="97"/>
      <c r="M61" s="96"/>
      <c r="N61" s="140"/>
      <c r="O61" s="210"/>
      <c r="P61" s="97"/>
    </row>
    <row r="62" spans="1:16" ht="18.75" customHeight="1">
      <c r="A62" s="214"/>
      <c r="B62" s="215"/>
      <c r="C62" s="95"/>
      <c r="D62" s="96"/>
      <c r="E62" s="362"/>
      <c r="F62" s="97"/>
      <c r="G62" s="349"/>
      <c r="H62" s="215"/>
      <c r="I62" s="95"/>
      <c r="J62" s="96"/>
      <c r="K62" s="362"/>
      <c r="L62" s="97"/>
      <c r="M62" s="96"/>
      <c r="N62" s="97"/>
      <c r="O62" s="210"/>
      <c r="P62" s="97"/>
    </row>
    <row r="63" spans="1:16" ht="18.75" customHeight="1">
      <c r="A63" s="214"/>
      <c r="B63" s="215"/>
      <c r="C63" s="95"/>
      <c r="D63" s="96"/>
      <c r="E63" s="362"/>
      <c r="F63" s="97"/>
      <c r="G63" s="349"/>
      <c r="H63" s="215"/>
      <c r="I63" s="95"/>
      <c r="J63" s="96"/>
      <c r="K63" s="363"/>
      <c r="L63" s="97"/>
      <c r="M63" s="96"/>
      <c r="N63" s="97"/>
      <c r="O63" s="210"/>
      <c r="P63" s="97"/>
    </row>
    <row r="64" spans="1:16" ht="18.75" customHeight="1">
      <c r="A64" s="214"/>
      <c r="B64" s="215"/>
      <c r="C64" s="95"/>
      <c r="D64" s="96"/>
      <c r="E64" s="362"/>
      <c r="F64" s="97"/>
      <c r="G64" s="349"/>
      <c r="H64" s="215"/>
      <c r="I64" s="95"/>
      <c r="J64" s="96"/>
      <c r="K64" s="362"/>
      <c r="L64" s="97"/>
      <c r="M64" s="96"/>
      <c r="N64" s="97"/>
      <c r="O64" s="210"/>
      <c r="P64" s="97"/>
    </row>
    <row r="65" spans="1:16" ht="18.75" customHeight="1">
      <c r="A65" s="214"/>
      <c r="B65" s="215"/>
      <c r="C65" s="95"/>
      <c r="D65" s="96"/>
      <c r="E65" s="362"/>
      <c r="F65" s="97"/>
      <c r="G65" s="349"/>
      <c r="H65" s="215"/>
      <c r="I65" s="95"/>
      <c r="J65" s="96"/>
      <c r="K65" s="362"/>
      <c r="L65" s="97"/>
      <c r="M65" s="96"/>
      <c r="N65" s="97"/>
      <c r="O65" s="210"/>
      <c r="P65" s="97"/>
    </row>
    <row r="66" spans="1:16" ht="18.75" customHeight="1">
      <c r="A66" s="214"/>
      <c r="B66" s="215"/>
      <c r="C66" s="95"/>
      <c r="D66" s="96"/>
      <c r="E66" s="362"/>
      <c r="F66" s="97"/>
      <c r="G66" s="349"/>
      <c r="H66" s="215"/>
      <c r="I66" s="95"/>
      <c r="J66" s="96"/>
      <c r="K66" s="364"/>
      <c r="L66" s="97"/>
      <c r="M66" s="96"/>
      <c r="N66" s="97"/>
      <c r="O66" s="210"/>
      <c r="P66" s="97"/>
    </row>
    <row r="67" spans="1:16" ht="18.75" customHeight="1">
      <c r="A67" s="214"/>
      <c r="B67" s="215"/>
      <c r="C67" s="95"/>
      <c r="D67" s="96"/>
      <c r="E67" s="362"/>
      <c r="F67" s="97"/>
      <c r="G67" s="349"/>
      <c r="H67" s="215"/>
      <c r="I67" s="95"/>
      <c r="J67" s="96"/>
      <c r="K67" s="362"/>
      <c r="L67" s="97"/>
      <c r="M67" s="96"/>
      <c r="N67" s="97"/>
      <c r="O67" s="210"/>
      <c r="P67" s="97"/>
    </row>
    <row r="68" spans="1:16" ht="19.5" customHeight="1">
      <c r="A68" s="214"/>
      <c r="B68" s="215"/>
      <c r="C68" s="95"/>
      <c r="D68" s="96"/>
      <c r="E68" s="362"/>
      <c r="F68" s="97"/>
      <c r="G68" s="349"/>
      <c r="H68" s="215"/>
      <c r="I68" s="95"/>
      <c r="J68" s="96"/>
      <c r="K68" s="362"/>
      <c r="L68" s="97"/>
      <c r="M68" s="96"/>
      <c r="N68" s="97"/>
      <c r="O68" s="210"/>
      <c r="P68" s="97"/>
    </row>
    <row r="69" spans="1:16" ht="19.5" customHeight="1">
      <c r="A69" s="214"/>
      <c r="B69" s="215"/>
      <c r="C69" s="95"/>
      <c r="D69" s="96"/>
      <c r="E69" s="362"/>
      <c r="F69" s="97"/>
      <c r="G69" s="349"/>
      <c r="H69" s="215"/>
      <c r="I69" s="95"/>
      <c r="J69" s="96"/>
      <c r="K69" s="362"/>
      <c r="L69" s="97"/>
      <c r="M69" s="96"/>
      <c r="N69" s="97"/>
      <c r="O69" s="210"/>
      <c r="P69" s="97"/>
    </row>
    <row r="70" spans="1:16" ht="19.5" customHeight="1">
      <c r="A70" s="214"/>
      <c r="B70" s="215"/>
      <c r="C70" s="95"/>
      <c r="D70" s="96"/>
      <c r="E70" s="362"/>
      <c r="F70" s="97"/>
      <c r="G70" s="349"/>
      <c r="H70" s="215"/>
      <c r="I70" s="95"/>
      <c r="J70" s="96"/>
      <c r="K70" s="362"/>
      <c r="L70" s="97"/>
      <c r="M70" s="96"/>
      <c r="N70" s="97"/>
      <c r="O70" s="210"/>
      <c r="P70" s="97"/>
    </row>
    <row r="71" spans="1:16" ht="19.5" customHeight="1">
      <c r="A71" s="214"/>
      <c r="B71" s="215"/>
      <c r="C71" s="95"/>
      <c r="D71" s="96"/>
      <c r="E71" s="362"/>
      <c r="F71" s="97"/>
      <c r="G71" s="349"/>
      <c r="H71" s="215"/>
      <c r="I71" s="95"/>
      <c r="J71" s="96"/>
      <c r="K71" s="362"/>
      <c r="L71" s="97"/>
      <c r="M71" s="96"/>
      <c r="N71" s="97"/>
      <c r="O71" s="210"/>
      <c r="P71" s="97"/>
    </row>
    <row r="72" spans="1:16" ht="19.5" customHeight="1">
      <c r="A72" s="214"/>
      <c r="B72" s="215"/>
      <c r="C72" s="95"/>
      <c r="D72" s="96"/>
      <c r="E72" s="96"/>
      <c r="F72" s="106"/>
      <c r="G72" s="349"/>
      <c r="H72" s="212"/>
      <c r="I72" s="139"/>
      <c r="J72" s="96"/>
      <c r="K72" s="96"/>
      <c r="L72" s="97"/>
      <c r="M72" s="96"/>
      <c r="N72" s="97"/>
      <c r="O72" s="210"/>
      <c r="P72" s="97"/>
    </row>
    <row r="73" spans="1:16" ht="19.5" customHeight="1">
      <c r="A73" s="214"/>
      <c r="B73" s="215"/>
      <c r="C73" s="95"/>
      <c r="D73" s="96"/>
      <c r="E73" s="362"/>
      <c r="F73" s="97"/>
      <c r="G73" s="349"/>
      <c r="H73" s="215"/>
      <c r="I73" s="95"/>
      <c r="J73" s="96"/>
      <c r="K73" s="362"/>
      <c r="L73" s="97"/>
      <c r="M73" s="96"/>
      <c r="N73" s="97"/>
      <c r="O73" s="210"/>
      <c r="P73" s="97"/>
    </row>
    <row r="74" spans="1:16" ht="19.5" customHeight="1">
      <c r="A74" s="214"/>
      <c r="B74" s="215"/>
      <c r="C74" s="95"/>
      <c r="D74" s="96"/>
      <c r="E74" s="362"/>
      <c r="F74" s="97"/>
      <c r="G74" s="349"/>
      <c r="H74" s="215"/>
      <c r="I74" s="95"/>
      <c r="J74" s="96"/>
      <c r="K74" s="362"/>
      <c r="L74" s="97"/>
      <c r="M74" s="96"/>
      <c r="N74" s="97"/>
      <c r="O74" s="210"/>
      <c r="P74" s="97"/>
    </row>
    <row r="75" spans="1:16" ht="19.5" customHeight="1">
      <c r="A75" s="214"/>
      <c r="B75" s="215"/>
      <c r="C75" s="95"/>
      <c r="D75" s="96"/>
      <c r="E75" s="362"/>
      <c r="F75" s="97"/>
      <c r="G75" s="349"/>
      <c r="H75" s="215"/>
      <c r="I75" s="95"/>
      <c r="J75" s="96"/>
      <c r="K75" s="362"/>
      <c r="L75" s="97"/>
      <c r="M75" s="96"/>
      <c r="N75" s="97"/>
      <c r="O75" s="210"/>
      <c r="P75" s="97"/>
    </row>
    <row r="76" spans="1:16" ht="19.5" customHeight="1">
      <c r="A76" s="214"/>
      <c r="B76" s="215"/>
      <c r="C76" s="95"/>
      <c r="D76" s="96"/>
      <c r="E76" s="362"/>
      <c r="F76" s="97"/>
      <c r="G76" s="349"/>
      <c r="H76" s="215"/>
      <c r="I76" s="95"/>
      <c r="J76" s="96"/>
      <c r="K76" s="362"/>
      <c r="L76" s="97"/>
      <c r="M76" s="96"/>
      <c r="N76" s="97"/>
      <c r="O76" s="210"/>
      <c r="P76" s="97"/>
    </row>
    <row r="77" spans="1:16" ht="19.5" customHeight="1">
      <c r="A77" s="214"/>
      <c r="B77" s="215"/>
      <c r="C77" s="95"/>
      <c r="D77" s="96"/>
      <c r="E77" s="362"/>
      <c r="F77" s="97"/>
      <c r="G77" s="349"/>
      <c r="H77" s="215"/>
      <c r="I77" s="95"/>
      <c r="J77" s="96"/>
      <c r="K77" s="362"/>
      <c r="L77" s="97"/>
      <c r="M77" s="96"/>
      <c r="N77" s="140"/>
      <c r="O77" s="210"/>
      <c r="P77" s="97"/>
    </row>
    <row r="78" spans="1:16" ht="19.5" customHeight="1">
      <c r="A78" s="214"/>
      <c r="B78" s="215"/>
      <c r="C78" s="95"/>
      <c r="D78" s="96"/>
      <c r="E78" s="362"/>
      <c r="F78" s="97"/>
      <c r="G78" s="349"/>
      <c r="H78" s="215"/>
      <c r="I78" s="95"/>
      <c r="J78" s="96"/>
      <c r="K78" s="362"/>
      <c r="L78" s="97"/>
      <c r="M78" s="96"/>
      <c r="N78" s="97"/>
      <c r="O78" s="210"/>
      <c r="P78" s="97"/>
    </row>
    <row r="79" spans="1:16" ht="19.5" customHeight="1">
      <c r="A79" s="214"/>
      <c r="B79" s="215"/>
      <c r="C79" s="95"/>
      <c r="D79" s="96"/>
      <c r="E79" s="362"/>
      <c r="F79" s="97"/>
      <c r="G79" s="349"/>
      <c r="H79" s="215"/>
      <c r="I79" s="95"/>
      <c r="J79" s="96"/>
      <c r="K79" s="363"/>
      <c r="L79" s="97"/>
      <c r="M79" s="96"/>
      <c r="N79" s="97"/>
      <c r="O79" s="210"/>
      <c r="P79" s="97"/>
    </row>
    <row r="80" spans="1:16" ht="19.5" customHeight="1">
      <c r="A80" s="214"/>
      <c r="B80" s="215"/>
      <c r="C80" s="95"/>
      <c r="D80" s="96"/>
      <c r="E80" s="362"/>
      <c r="F80" s="97"/>
      <c r="G80" s="349"/>
      <c r="H80" s="215"/>
      <c r="I80" s="95"/>
      <c r="J80" s="96"/>
      <c r="K80" s="362"/>
      <c r="L80" s="97"/>
      <c r="M80" s="96"/>
      <c r="N80" s="97"/>
      <c r="O80" s="210"/>
      <c r="P80" s="97"/>
    </row>
    <row r="81" spans="1:16" ht="19.5" customHeight="1">
      <c r="A81" s="214"/>
      <c r="B81" s="215"/>
      <c r="C81" s="95"/>
      <c r="D81" s="96"/>
      <c r="E81" s="362"/>
      <c r="F81" s="97"/>
      <c r="G81" s="349"/>
      <c r="H81" s="215"/>
      <c r="I81" s="95"/>
      <c r="J81" s="96"/>
      <c r="K81" s="362"/>
      <c r="L81" s="97"/>
      <c r="M81" s="96"/>
      <c r="N81" s="97"/>
      <c r="O81" s="210"/>
      <c r="P81" s="97"/>
    </row>
    <row r="82" spans="1:16" ht="19.5" customHeight="1">
      <c r="A82" s="214"/>
      <c r="B82" s="215"/>
      <c r="C82" s="95"/>
      <c r="D82" s="96"/>
      <c r="E82" s="362"/>
      <c r="F82" s="97"/>
      <c r="G82" s="349"/>
      <c r="H82" s="215"/>
      <c r="I82" s="95"/>
      <c r="J82" s="96"/>
      <c r="K82" s="364"/>
      <c r="L82" s="97"/>
      <c r="M82" s="96"/>
      <c r="N82" s="97"/>
      <c r="O82" s="210"/>
      <c r="P82" s="97"/>
    </row>
    <row r="83" spans="1:16" ht="19.5" customHeight="1">
      <c r="A83" s="214"/>
      <c r="B83" s="215"/>
      <c r="C83" s="95"/>
      <c r="D83" s="96"/>
      <c r="E83" s="362"/>
      <c r="F83" s="97"/>
      <c r="G83" s="349"/>
      <c r="H83" s="215"/>
      <c r="I83" s="95"/>
      <c r="J83" s="96"/>
      <c r="K83" s="362"/>
      <c r="L83" s="97"/>
      <c r="M83" s="96"/>
      <c r="N83" s="97"/>
      <c r="O83" s="210"/>
      <c r="P83" s="97"/>
    </row>
    <row r="84" spans="1:16" ht="19.5" customHeight="1">
      <c r="A84" s="214"/>
      <c r="B84" s="215"/>
      <c r="C84" s="95"/>
      <c r="D84" s="96"/>
      <c r="E84" s="362"/>
      <c r="F84" s="97"/>
      <c r="G84" s="349"/>
      <c r="H84" s="215"/>
      <c r="I84" s="95"/>
      <c r="J84" s="96"/>
      <c r="K84" s="362"/>
      <c r="L84" s="97"/>
      <c r="M84" s="96"/>
      <c r="N84" s="97"/>
      <c r="O84" s="210"/>
      <c r="P84" s="97"/>
    </row>
    <row r="85" spans="1:16" ht="19.5" customHeight="1">
      <c r="A85" s="214"/>
      <c r="B85" s="215"/>
      <c r="C85" s="95"/>
      <c r="D85" s="96"/>
      <c r="E85" s="362"/>
      <c r="F85" s="97"/>
      <c r="G85" s="349"/>
      <c r="H85" s="215"/>
      <c r="I85" s="95"/>
      <c r="J85" s="96"/>
      <c r="K85" s="362"/>
      <c r="L85" s="97"/>
      <c r="M85" s="96"/>
      <c r="N85" s="97"/>
      <c r="O85" s="210"/>
      <c r="P85" s="97"/>
    </row>
    <row r="86" spans="1:16" ht="19.5" customHeight="1">
      <c r="A86" s="214"/>
      <c r="B86" s="215"/>
      <c r="C86" s="95"/>
      <c r="D86" s="96"/>
      <c r="E86" s="362"/>
      <c r="F86" s="97"/>
      <c r="G86" s="349"/>
      <c r="H86" s="215"/>
      <c r="I86" s="95"/>
      <c r="J86" s="96"/>
      <c r="K86" s="362"/>
      <c r="L86" s="97"/>
      <c r="M86" s="96"/>
      <c r="N86" s="97"/>
      <c r="O86" s="210"/>
      <c r="P86" s="97"/>
    </row>
    <row r="87" spans="1:16" ht="19.5" customHeight="1" thickBot="1">
      <c r="A87" s="214"/>
      <c r="B87" s="216"/>
      <c r="C87" s="148"/>
      <c r="D87" s="213"/>
      <c r="E87" s="365"/>
      <c r="F87" s="366"/>
      <c r="G87" s="350"/>
      <c r="H87" s="216"/>
      <c r="I87" s="148"/>
      <c r="J87" s="213"/>
      <c r="K87" s="365"/>
      <c r="L87" s="366"/>
      <c r="M87" s="96"/>
      <c r="N87" s="97"/>
      <c r="O87" s="210"/>
      <c r="P87" s="97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Halker Kupa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23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24</v>
      </c>
      <c r="B4" s="50" t="s">
        <v>21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2020.09.11-13.</v>
      </c>
      <c r="B5" s="56">
        <f>Altalanos!$C$10</f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559" t="s">
        <v>25</v>
      </c>
      <c r="B6" s="559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53" t="s">
        <v>26</v>
      </c>
      <c r="B20" s="15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27</v>
      </c>
      <c r="B21" s="73" t="s">
        <v>28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60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61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1">
    <tabColor indexed="17"/>
    <pageSetUpPr fitToPage="1"/>
  </sheetPr>
  <dimension ref="A1:U79"/>
  <sheetViews>
    <sheetView showGridLines="0" showZeros="0" zoomScalePageLayoutView="0" workbookViewId="0" topLeftCell="A1">
      <selection activeCell="B17" sqref="B17"/>
    </sheetView>
  </sheetViews>
  <sheetFormatPr defaultColWidth="8.7109375" defaultRowHeight="12.75"/>
  <cols>
    <col min="1" max="2" width="3.28125" style="426" customWidth="1"/>
    <col min="3" max="3" width="4.7109375" style="426" customWidth="1"/>
    <col min="4" max="4" width="2.8515625" style="426" customWidth="1"/>
    <col min="5" max="5" width="7.140625" style="426" customWidth="1"/>
    <col min="6" max="6" width="12.7109375" style="426" customWidth="1"/>
    <col min="7" max="7" width="2.7109375" style="426" customWidth="1"/>
    <col min="8" max="8" width="6.57421875" style="426" customWidth="1"/>
    <col min="9" max="9" width="5.8515625" style="426" customWidth="1"/>
    <col min="10" max="10" width="1.7109375" style="427" customWidth="1"/>
    <col min="11" max="11" width="10.7109375" style="426" customWidth="1"/>
    <col min="12" max="12" width="1.7109375" style="427" customWidth="1"/>
    <col min="13" max="13" width="10.7109375" style="426" customWidth="1"/>
    <col min="14" max="14" width="1.7109375" style="428" customWidth="1"/>
    <col min="15" max="15" width="10.7109375" style="426" customWidth="1"/>
    <col min="16" max="16" width="1.7109375" style="427" customWidth="1"/>
    <col min="17" max="17" width="10.7109375" style="426" customWidth="1"/>
    <col min="18" max="18" width="1.7109375" style="428" customWidth="1"/>
    <col min="19" max="20" width="8.7109375" style="426" customWidth="1"/>
    <col min="21" max="21" width="8.8515625" style="426" hidden="1" customWidth="1"/>
    <col min="22" max="22" width="5.7109375" style="426" customWidth="1"/>
    <col min="23" max="16384" width="8.7109375" style="426" customWidth="1"/>
  </cols>
  <sheetData>
    <row r="1" spans="1:18" s="375" customFormat="1" ht="21.75" customHeight="1">
      <c r="A1" s="429" t="str">
        <f>'[1]Altalanos'!$A$6</f>
        <v>OB</v>
      </c>
      <c r="B1" s="430"/>
      <c r="I1" s="431"/>
      <c r="J1" s="432"/>
      <c r="K1" s="433" t="s">
        <v>70</v>
      </c>
      <c r="L1" s="433"/>
      <c r="M1" s="434"/>
      <c r="N1" s="432"/>
      <c r="O1" s="432"/>
      <c r="P1" s="432"/>
      <c r="R1" s="432"/>
    </row>
    <row r="2" spans="1:18" s="376" customFormat="1" ht="12.75">
      <c r="A2" s="435" t="s">
        <v>53</v>
      </c>
      <c r="B2" s="436"/>
      <c r="C2" s="436"/>
      <c r="D2" s="436"/>
      <c r="E2" s="436"/>
      <c r="F2" s="436">
        <f>'[1]Altalanos'!$A$8</f>
        <v>0</v>
      </c>
      <c r="G2" s="437"/>
      <c r="J2" s="428"/>
      <c r="K2" s="433"/>
      <c r="L2" s="433"/>
      <c r="M2" s="433"/>
      <c r="N2" s="428"/>
      <c r="P2" s="428"/>
      <c r="R2" s="428"/>
    </row>
    <row r="3" spans="1:18" s="379" customFormat="1" ht="10.5" customHeight="1">
      <c r="A3" s="438" t="s">
        <v>24</v>
      </c>
      <c r="B3" s="438"/>
      <c r="C3" s="438"/>
      <c r="D3" s="438"/>
      <c r="E3" s="438"/>
      <c r="F3" s="438"/>
      <c r="G3" s="438" t="s">
        <v>21</v>
      </c>
      <c r="H3" s="438"/>
      <c r="I3" s="438"/>
      <c r="J3" s="439"/>
      <c r="K3" s="377" t="s">
        <v>29</v>
      </c>
      <c r="L3" s="378"/>
      <c r="M3" s="440"/>
      <c r="N3" s="439"/>
      <c r="O3" s="438"/>
      <c r="P3" s="439"/>
      <c r="Q3" s="438"/>
      <c r="R3" s="441" t="s">
        <v>30</v>
      </c>
    </row>
    <row r="4" spans="1:18" s="380" customFormat="1" ht="11.25" customHeight="1" thickBot="1">
      <c r="A4" s="581">
        <f>'[1]Altalanos'!$A$10</f>
        <v>0</v>
      </c>
      <c r="B4" s="581"/>
      <c r="C4" s="581"/>
      <c r="D4" s="443"/>
      <c r="E4" s="442"/>
      <c r="F4" s="443"/>
      <c r="G4" s="444">
        <f>'[1]Altalanos'!$C$10</f>
        <v>0</v>
      </c>
      <c r="H4" s="445"/>
      <c r="I4" s="443"/>
      <c r="J4" s="446"/>
      <c r="K4" s="121"/>
      <c r="L4" s="447"/>
      <c r="M4" s="448"/>
      <c r="N4" s="446"/>
      <c r="O4" s="443"/>
      <c r="P4" s="446"/>
      <c r="Q4" s="443"/>
      <c r="R4" s="449">
        <f>'[1]Altalanos'!$E$10</f>
        <v>0</v>
      </c>
    </row>
    <row r="5" spans="1:18" s="379" customFormat="1" ht="9.75">
      <c r="A5" s="450"/>
      <c r="B5" s="451" t="s">
        <v>3</v>
      </c>
      <c r="C5" s="452" t="s">
        <v>73</v>
      </c>
      <c r="D5" s="451" t="s">
        <v>41</v>
      </c>
      <c r="E5" s="452" t="s">
        <v>33</v>
      </c>
      <c r="F5" s="453" t="s">
        <v>27</v>
      </c>
      <c r="G5" s="453" t="s">
        <v>28</v>
      </c>
      <c r="H5" s="453"/>
      <c r="I5" s="453" t="s">
        <v>32</v>
      </c>
      <c r="J5" s="453"/>
      <c r="K5" s="451" t="s">
        <v>42</v>
      </c>
      <c r="L5" s="454"/>
      <c r="M5" s="451" t="s">
        <v>59</v>
      </c>
      <c r="N5" s="454"/>
      <c r="O5" s="451" t="s">
        <v>71</v>
      </c>
      <c r="P5" s="454"/>
      <c r="Q5" s="451"/>
      <c r="R5" s="455"/>
    </row>
    <row r="6" spans="1:18" s="383" customFormat="1" ht="15" customHeight="1" thickBot="1">
      <c r="A6" s="456"/>
      <c r="B6" s="585" t="s">
        <v>352</v>
      </c>
      <c r="C6" s="457"/>
      <c r="D6" s="457"/>
      <c r="E6" s="457"/>
      <c r="F6" s="458"/>
      <c r="G6" s="458"/>
      <c r="I6" s="458"/>
      <c r="J6" s="459"/>
      <c r="K6" s="457"/>
      <c r="L6" s="459"/>
      <c r="M6" s="457"/>
      <c r="N6" s="459"/>
      <c r="O6" s="457"/>
      <c r="P6" s="459"/>
      <c r="Q6" s="457"/>
      <c r="R6" s="460"/>
    </row>
    <row r="7" spans="1:21" s="388" customFormat="1" ht="10.5" customHeight="1">
      <c r="A7" s="461">
        <v>1</v>
      </c>
      <c r="B7" s="586">
        <v>75</v>
      </c>
      <c r="C7" s="462">
        <f>IF($D7="","",VLOOKUP($D7,'[1]1D ELO'!$A$7:$P$23,15))</f>
      </c>
      <c r="D7" s="463"/>
      <c r="E7" s="464">
        <v>480814</v>
      </c>
      <c r="F7" s="465" t="s">
        <v>330</v>
      </c>
      <c r="G7" s="465" t="s">
        <v>168</v>
      </c>
      <c r="H7" s="466"/>
      <c r="I7" s="465">
        <f>IF($D7="","",VLOOKUP($D7,'[1]1D ELO'!$A$7:$P$23,4))</f>
      </c>
      <c r="J7" s="467"/>
      <c r="K7" s="468"/>
      <c r="L7" s="469"/>
      <c r="M7" s="468"/>
      <c r="N7" s="469"/>
      <c r="O7" s="468"/>
      <c r="P7" s="469"/>
      <c r="Q7" s="468"/>
      <c r="R7" s="384"/>
      <c r="S7" s="387"/>
      <c r="U7" s="470" t="str">
        <f>'[1]Birók'!P21</f>
        <v>Bíró</v>
      </c>
    </row>
    <row r="8" spans="1:21" s="388" customFormat="1" ht="9" customHeight="1">
      <c r="A8" s="471"/>
      <c r="B8" s="587">
        <v>75</v>
      </c>
      <c r="C8" s="472"/>
      <c r="D8" s="472"/>
      <c r="E8" s="464">
        <v>430426</v>
      </c>
      <c r="F8" s="465" t="s">
        <v>331</v>
      </c>
      <c r="G8" s="465" t="s">
        <v>274</v>
      </c>
      <c r="H8" s="466"/>
      <c r="I8" s="465">
        <f>IF($D7="","",VLOOKUP($D7,'[1]1D ELO'!$A$7:$P$23,10))</f>
      </c>
      <c r="J8" s="473"/>
      <c r="K8" s="474">
        <f>IF(J8="a",F7,IF(J8="b",F9,""))</f>
      </c>
      <c r="L8" s="469"/>
      <c r="M8" s="468"/>
      <c r="N8" s="469"/>
      <c r="O8" s="468"/>
      <c r="P8" s="469"/>
      <c r="Q8" s="468"/>
      <c r="R8" s="384"/>
      <c r="S8" s="387"/>
      <c r="U8" s="475" t="str">
        <f>'[1]Birók'!P22</f>
        <v> </v>
      </c>
    </row>
    <row r="9" spans="1:21" s="388" customFormat="1" ht="9" customHeight="1">
      <c r="A9" s="471"/>
      <c r="B9" s="587"/>
      <c r="C9" s="476"/>
      <c r="D9" s="476"/>
      <c r="E9" s="476"/>
      <c r="F9" s="477"/>
      <c r="G9" s="477"/>
      <c r="H9" s="478"/>
      <c r="I9" s="477"/>
      <c r="J9" s="479"/>
      <c r="K9" s="480" t="str">
        <f>UPPER(IF(OR(J10="a",J10="as"),F7,IF(OR(J10="b",J10="bs"),F11,)))</f>
        <v>KISS</v>
      </c>
      <c r="L9" s="481"/>
      <c r="M9" s="468"/>
      <c r="N9" s="469"/>
      <c r="O9" s="468"/>
      <c r="P9" s="469"/>
      <c r="Q9" s="468"/>
      <c r="R9" s="384"/>
      <c r="S9" s="387"/>
      <c r="U9" s="475" t="str">
        <f>'[1]Birók'!P23</f>
        <v> </v>
      </c>
    </row>
    <row r="10" spans="1:21" s="388" customFormat="1" ht="9" customHeight="1">
      <c r="A10" s="471"/>
      <c r="B10" s="587"/>
      <c r="C10" s="476"/>
      <c r="D10" s="476"/>
      <c r="E10" s="472"/>
      <c r="F10" s="477"/>
      <c r="G10" s="477"/>
      <c r="H10" s="478"/>
      <c r="I10" s="482" t="s">
        <v>0</v>
      </c>
      <c r="J10" s="390" t="s">
        <v>328</v>
      </c>
      <c r="K10" s="483" t="str">
        <f>UPPER(IF(OR(J10="a",J10="as"),F8,IF(OR(J10="b",J10="bs"),F12,)))</f>
        <v>POHLY</v>
      </c>
      <c r="L10" s="484"/>
      <c r="M10" s="468"/>
      <c r="N10" s="469"/>
      <c r="O10" s="468"/>
      <c r="P10" s="469"/>
      <c r="Q10" s="468"/>
      <c r="R10" s="384"/>
      <c r="S10" s="387"/>
      <c r="U10" s="475" t="str">
        <f>'[1]Birók'!P24</f>
        <v> </v>
      </c>
    </row>
    <row r="11" spans="1:21" s="388" customFormat="1" ht="9" customHeight="1">
      <c r="A11" s="471">
        <v>2</v>
      </c>
      <c r="B11" s="586">
        <f>IF($D11="","",VLOOKUP($D11,'[1]1D ELO'!$A$7:$P$23,14))</f>
      </c>
      <c r="C11" s="462">
        <f>IF($D11="","",VLOOKUP($D11,'[1]1D ELO'!$A$7:$P$23,15))</f>
      </c>
      <c r="D11" s="463"/>
      <c r="E11" s="485" t="s">
        <v>308</v>
      </c>
      <c r="F11" s="486">
        <f>UPPER(IF($D11="","",VLOOKUP($D11,'[1]1D ELO'!$A$7:$P$23,2)))</f>
      </c>
      <c r="G11" s="486">
        <f>IF($D11="","",VLOOKUP($D11,'[1]1D ELO'!$A$7:$P$23,3))</f>
      </c>
      <c r="H11" s="487"/>
      <c r="I11" s="486">
        <f>IF($D11="","",VLOOKUP($D11,'[1]1D ELO'!$A$7:$P$23,4))</f>
      </c>
      <c r="J11" s="488"/>
      <c r="K11" s="468"/>
      <c r="L11" s="489"/>
      <c r="M11" s="490"/>
      <c r="N11" s="481"/>
      <c r="O11" s="468"/>
      <c r="P11" s="469"/>
      <c r="Q11" s="468"/>
      <c r="R11" s="384"/>
      <c r="S11" s="387"/>
      <c r="U11" s="475" t="str">
        <f>'[1]Birók'!P25</f>
        <v> </v>
      </c>
    </row>
    <row r="12" spans="1:21" s="388" customFormat="1" ht="9" customHeight="1">
      <c r="A12" s="471"/>
      <c r="B12" s="587"/>
      <c r="C12" s="472"/>
      <c r="D12" s="472"/>
      <c r="E12" s="485">
        <f>UPPER(IF($D11="","",VLOOKUP($D11,'[1]1D ELO'!$A$7:$P$23,11)))</f>
      </c>
      <c r="F12" s="486">
        <f>UPPER(IF($D11="","",VLOOKUP($D11,'[1]1D ELO'!$A$7:$P$23,8)))</f>
      </c>
      <c r="G12" s="486">
        <f>IF($D11="","",VLOOKUP($D11,'[1]1D ELO'!$A$7:$P$23,9))</f>
      </c>
      <c r="H12" s="487"/>
      <c r="I12" s="486">
        <f>IF($D11="","",VLOOKUP($D11,'[1]1D ELO'!$A$7:$P$23,10))</f>
      </c>
      <c r="J12" s="473"/>
      <c r="K12" s="468"/>
      <c r="L12" s="489"/>
      <c r="M12" s="491"/>
      <c r="N12" s="492"/>
      <c r="O12" s="468"/>
      <c r="P12" s="469"/>
      <c r="Q12" s="468"/>
      <c r="R12" s="384"/>
      <c r="S12" s="387"/>
      <c r="U12" s="475" t="str">
        <f>'[1]Birók'!P26</f>
        <v> </v>
      </c>
    </row>
    <row r="13" spans="1:21" s="388" customFormat="1" ht="9" customHeight="1">
      <c r="A13" s="471"/>
      <c r="B13" s="587"/>
      <c r="C13" s="476"/>
      <c r="D13" s="493"/>
      <c r="E13" s="472"/>
      <c r="F13" s="477"/>
      <c r="G13" s="477"/>
      <c r="H13" s="478"/>
      <c r="I13" s="477"/>
      <c r="J13" s="494"/>
      <c r="K13" s="468"/>
      <c r="L13" s="479"/>
      <c r="M13" s="480" t="str">
        <f>UPPER(IF(OR(L14="a",L14="as"),K9,IF(OR(L14="b",L14="bs"),K17,)))</f>
        <v>KISS</v>
      </c>
      <c r="N13" s="469"/>
      <c r="O13" s="468"/>
      <c r="P13" s="469"/>
      <c r="Q13" s="468"/>
      <c r="R13" s="384"/>
      <c r="S13" s="387"/>
      <c r="U13" s="475" t="str">
        <f>'[1]Birók'!P27</f>
        <v> </v>
      </c>
    </row>
    <row r="14" spans="1:21" s="388" customFormat="1" ht="9" customHeight="1">
      <c r="A14" s="471"/>
      <c r="B14" s="587"/>
      <c r="C14" s="476"/>
      <c r="D14" s="493"/>
      <c r="E14" s="472"/>
      <c r="F14" s="477"/>
      <c r="G14" s="477"/>
      <c r="H14" s="478"/>
      <c r="I14" s="477"/>
      <c r="J14" s="494"/>
      <c r="K14" s="495" t="s">
        <v>0</v>
      </c>
      <c r="L14" s="390" t="s">
        <v>328</v>
      </c>
      <c r="M14" s="483" t="str">
        <f>UPPER(IF(OR(L14="a",L14="as"),K10,IF(OR(L14="b",L14="bs"),K18,)))</f>
        <v>POHLY</v>
      </c>
      <c r="N14" s="484"/>
      <c r="O14" s="468"/>
      <c r="P14" s="469"/>
      <c r="Q14" s="468"/>
      <c r="R14" s="384"/>
      <c r="S14" s="387"/>
      <c r="U14" s="475" t="str">
        <f>'[1]Birók'!P28</f>
        <v> </v>
      </c>
    </row>
    <row r="15" spans="1:21" s="388" customFormat="1" ht="9" customHeight="1">
      <c r="A15" s="496">
        <v>3</v>
      </c>
      <c r="B15" s="586">
        <v>35</v>
      </c>
      <c r="C15" s="462">
        <f>IF($D15="","",VLOOKUP($D15,'[1]1D ELO'!$A$7:$P$23,15))</f>
      </c>
      <c r="D15" s="463"/>
      <c r="E15" s="485">
        <v>500619</v>
      </c>
      <c r="F15" s="486" t="s">
        <v>332</v>
      </c>
      <c r="G15" s="486" t="s">
        <v>200</v>
      </c>
      <c r="H15" s="487"/>
      <c r="I15" s="486">
        <f>IF($D15="","",VLOOKUP($D15,'[1]1D ELO'!$A$7:$P$23,4))</f>
      </c>
      <c r="J15" s="467"/>
      <c r="K15" s="468"/>
      <c r="L15" s="489"/>
      <c r="M15" s="468">
        <v>81</v>
      </c>
      <c r="N15" s="489"/>
      <c r="O15" s="490"/>
      <c r="P15" s="469"/>
      <c r="Q15" s="468"/>
      <c r="R15" s="384"/>
      <c r="S15" s="387"/>
      <c r="U15" s="475" t="str">
        <f>'[1]Birók'!P29</f>
        <v> </v>
      </c>
    </row>
    <row r="16" spans="1:21" s="388" customFormat="1" ht="9" customHeight="1" thickBot="1">
      <c r="A16" s="471"/>
      <c r="B16" s="587">
        <v>35</v>
      </c>
      <c r="C16" s="472"/>
      <c r="D16" s="472"/>
      <c r="E16" s="485">
        <v>480117</v>
      </c>
      <c r="F16" s="486" t="s">
        <v>333</v>
      </c>
      <c r="G16" s="486" t="s">
        <v>248</v>
      </c>
      <c r="H16" s="487"/>
      <c r="I16" s="486">
        <f>IF($D15="","",VLOOKUP($D15,'[1]1D ELO'!$A$7:$P$23,10))</f>
      </c>
      <c r="J16" s="473"/>
      <c r="K16" s="474">
        <f>IF(J16="a",F15,IF(J16="b",F17,""))</f>
      </c>
      <c r="L16" s="489"/>
      <c r="M16" s="468"/>
      <c r="N16" s="489"/>
      <c r="O16" s="468"/>
      <c r="P16" s="469"/>
      <c r="Q16" s="468"/>
      <c r="R16" s="384"/>
      <c r="S16" s="387"/>
      <c r="U16" s="497" t="str">
        <f>'[1]Birók'!P30</f>
        <v>Egyik sem</v>
      </c>
    </row>
    <row r="17" spans="1:19" s="388" customFormat="1" ht="9" customHeight="1">
      <c r="A17" s="471"/>
      <c r="B17" s="587"/>
      <c r="C17" s="476"/>
      <c r="D17" s="493"/>
      <c r="E17" s="472"/>
      <c r="F17" s="477"/>
      <c r="G17" s="477"/>
      <c r="H17" s="478"/>
      <c r="I17" s="477"/>
      <c r="J17" s="479"/>
      <c r="K17" s="480" t="str">
        <f>UPPER(IF(OR(J18="a",J18="as"),F15,IF(OR(J18="b",J18="bs"),F19,)))</f>
        <v>ORBÁN</v>
      </c>
      <c r="L17" s="498"/>
      <c r="M17" s="468"/>
      <c r="N17" s="489"/>
      <c r="O17" s="468"/>
      <c r="P17" s="469"/>
      <c r="Q17" s="468"/>
      <c r="R17" s="384"/>
      <c r="S17" s="387"/>
    </row>
    <row r="18" spans="1:19" s="388" customFormat="1" ht="9" customHeight="1">
      <c r="A18" s="471"/>
      <c r="B18" s="587"/>
      <c r="C18" s="476"/>
      <c r="D18" s="493"/>
      <c r="E18" s="472"/>
      <c r="F18" s="477"/>
      <c r="G18" s="477"/>
      <c r="H18" s="478"/>
      <c r="I18" s="482" t="s">
        <v>0</v>
      </c>
      <c r="J18" s="390" t="s">
        <v>329</v>
      </c>
      <c r="K18" s="483" t="str">
        <f>UPPER(IF(OR(J18="a",J18="as"),F16,IF(OR(J18="b",J18="bs"),F20,)))</f>
        <v>GARAMI</v>
      </c>
      <c r="L18" s="473"/>
      <c r="M18" s="468"/>
      <c r="N18" s="489"/>
      <c r="O18" s="468"/>
      <c r="P18" s="469"/>
      <c r="Q18" s="468"/>
      <c r="R18" s="384"/>
      <c r="S18" s="387"/>
    </row>
    <row r="19" spans="1:19" s="388" customFormat="1" ht="9" customHeight="1">
      <c r="A19" s="471">
        <v>4</v>
      </c>
      <c r="B19" s="586">
        <v>25</v>
      </c>
      <c r="C19" s="462">
        <f>IF($D19="","",VLOOKUP($D19,'[1]1D ELO'!$A$7:$P$23,15))</f>
      </c>
      <c r="D19" s="463"/>
      <c r="E19" s="485">
        <v>540212</v>
      </c>
      <c r="F19" s="486" t="s">
        <v>334</v>
      </c>
      <c r="G19" s="486" t="s">
        <v>335</v>
      </c>
      <c r="H19" s="487"/>
      <c r="I19" s="486">
        <f>IF($D19="","",VLOOKUP($D19,'[1]1D ELO'!$A$7:$P$23,4))</f>
      </c>
      <c r="J19" s="488"/>
      <c r="K19" s="468">
        <v>81</v>
      </c>
      <c r="L19" s="469"/>
      <c r="M19" s="490"/>
      <c r="N19" s="498"/>
      <c r="O19" s="468"/>
      <c r="P19" s="469"/>
      <c r="Q19" s="468"/>
      <c r="R19" s="384"/>
      <c r="S19" s="387"/>
    </row>
    <row r="20" spans="1:19" s="388" customFormat="1" ht="9" customHeight="1">
      <c r="A20" s="471"/>
      <c r="B20" s="587">
        <v>25</v>
      </c>
      <c r="C20" s="472"/>
      <c r="D20" s="472"/>
      <c r="E20" s="485">
        <v>410614</v>
      </c>
      <c r="F20" s="486" t="s">
        <v>334</v>
      </c>
      <c r="G20" s="486" t="s">
        <v>180</v>
      </c>
      <c r="H20" s="487"/>
      <c r="I20" s="486">
        <f>IF($D19="","",VLOOKUP($D19,'[1]1D ELO'!$A$7:$P$23,10))</f>
      </c>
      <c r="J20" s="473"/>
      <c r="K20" s="468"/>
      <c r="L20" s="469"/>
      <c r="M20" s="491"/>
      <c r="N20" s="499"/>
      <c r="O20" s="468"/>
      <c r="P20" s="469"/>
      <c r="Q20" s="468"/>
      <c r="R20" s="384"/>
      <c r="S20" s="387"/>
    </row>
    <row r="21" spans="1:19" s="388" customFormat="1" ht="9" customHeight="1">
      <c r="A21" s="471"/>
      <c r="B21" s="587"/>
      <c r="C21" s="476"/>
      <c r="D21" s="476"/>
      <c r="E21" s="472"/>
      <c r="F21" s="477"/>
      <c r="G21" s="477"/>
      <c r="H21" s="478"/>
      <c r="I21" s="477"/>
      <c r="J21" s="494"/>
      <c r="K21" s="468"/>
      <c r="L21" s="469"/>
      <c r="M21" s="468"/>
      <c r="N21" s="479"/>
      <c r="O21" s="480" t="str">
        <f>UPPER(IF(OR(N22="a",N22="as"),M13,IF(OR(N22="b",N22="bs"),M29,)))</f>
        <v>KISS</v>
      </c>
      <c r="P21" s="469"/>
      <c r="Q21" s="468"/>
      <c r="R21" s="384"/>
      <c r="S21" s="387"/>
    </row>
    <row r="22" spans="1:19" s="388" customFormat="1" ht="9" customHeight="1">
      <c r="A22" s="471"/>
      <c r="B22" s="587"/>
      <c r="C22" s="476"/>
      <c r="D22" s="476"/>
      <c r="E22" s="472"/>
      <c r="F22" s="477"/>
      <c r="G22" s="477"/>
      <c r="H22" s="478"/>
      <c r="I22" s="477"/>
      <c r="J22" s="494"/>
      <c r="K22" s="468"/>
      <c r="L22" s="469"/>
      <c r="M22" s="495" t="s">
        <v>0</v>
      </c>
      <c r="N22" s="390" t="s">
        <v>328</v>
      </c>
      <c r="O22" s="483" t="str">
        <f>UPPER(IF(OR(N22="a",N22="as"),M14,IF(OR(N22="b",N22="bs"),M30,)))</f>
        <v>POHLY</v>
      </c>
      <c r="P22" s="484"/>
      <c r="Q22" s="468"/>
      <c r="R22" s="384"/>
      <c r="S22" s="387"/>
    </row>
    <row r="23" spans="1:19" s="388" customFormat="1" ht="9" customHeight="1">
      <c r="A23" s="471">
        <v>5</v>
      </c>
      <c r="B23" s="586">
        <v>25</v>
      </c>
      <c r="C23" s="462">
        <f>IF($D23="","",VLOOKUP($D23,'[1]1D ELO'!$A$7:$P$23,15))</f>
      </c>
      <c r="D23" s="463"/>
      <c r="E23" s="485">
        <v>480725</v>
      </c>
      <c r="F23" s="486" t="s">
        <v>336</v>
      </c>
      <c r="G23" s="486" t="s">
        <v>174</v>
      </c>
      <c r="H23" s="487"/>
      <c r="I23" s="486">
        <f>IF($D23="","",VLOOKUP($D23,'[1]1D ELO'!$A$7:$P$23,4))</f>
      </c>
      <c r="J23" s="467"/>
      <c r="K23" s="468"/>
      <c r="L23" s="469"/>
      <c r="M23" s="468"/>
      <c r="N23" s="489"/>
      <c r="O23" s="468">
        <v>81</v>
      </c>
      <c r="P23" s="500"/>
      <c r="Q23" s="468"/>
      <c r="R23" s="384"/>
      <c r="S23" s="387"/>
    </row>
    <row r="24" spans="1:19" s="388" customFormat="1" ht="9" customHeight="1">
      <c r="A24" s="471"/>
      <c r="B24" s="587">
        <v>25</v>
      </c>
      <c r="C24" s="472"/>
      <c r="D24" s="472"/>
      <c r="E24" s="485">
        <v>390906</v>
      </c>
      <c r="F24" s="486" t="s">
        <v>336</v>
      </c>
      <c r="G24" s="486" t="s">
        <v>275</v>
      </c>
      <c r="H24" s="487"/>
      <c r="I24" s="486">
        <f>IF($D23="","",VLOOKUP($D23,'[1]1D ELO'!$A$7:$P$23,10))</f>
      </c>
      <c r="J24" s="473"/>
      <c r="K24" s="474">
        <f>IF(J24="a",F23,IF(J24="b",F25,""))</f>
      </c>
      <c r="L24" s="469"/>
      <c r="M24" s="468"/>
      <c r="N24" s="489"/>
      <c r="O24" s="468"/>
      <c r="P24" s="501"/>
      <c r="Q24" s="468"/>
      <c r="R24" s="384"/>
      <c r="S24" s="387"/>
    </row>
    <row r="25" spans="1:19" s="388" customFormat="1" ht="9" customHeight="1">
      <c r="A25" s="471"/>
      <c r="B25" s="587"/>
      <c r="C25" s="476"/>
      <c r="D25" s="476"/>
      <c r="E25" s="472"/>
      <c r="F25" s="477"/>
      <c r="G25" s="477"/>
      <c r="H25" s="478"/>
      <c r="I25" s="477"/>
      <c r="J25" s="479"/>
      <c r="K25" s="480" t="str">
        <f>UPPER(IF(OR(J26="a",J26="as"),F23,IF(OR(J26="b",J26="bs"),F27,)))</f>
        <v>GUOTH</v>
      </c>
      <c r="L25" s="481"/>
      <c r="M25" s="468"/>
      <c r="N25" s="489"/>
      <c r="O25" s="468"/>
      <c r="P25" s="501"/>
      <c r="Q25" s="468"/>
      <c r="R25" s="384"/>
      <c r="S25" s="387"/>
    </row>
    <row r="26" spans="1:19" s="388" customFormat="1" ht="9" customHeight="1">
      <c r="A26" s="471"/>
      <c r="B26" s="587"/>
      <c r="C26" s="476"/>
      <c r="D26" s="476"/>
      <c r="E26" s="472"/>
      <c r="F26" s="477"/>
      <c r="G26" s="477"/>
      <c r="H26" s="478"/>
      <c r="I26" s="482" t="s">
        <v>0</v>
      </c>
      <c r="J26" s="390" t="s">
        <v>343</v>
      </c>
      <c r="K26" s="483" t="str">
        <f>UPPER(IF(OR(J26="a",J26="as"),F24,IF(OR(J26="b",J26="bs"),F28,)))</f>
        <v>CSEKE</v>
      </c>
      <c r="L26" s="484"/>
      <c r="M26" s="468"/>
      <c r="N26" s="489"/>
      <c r="O26" s="468"/>
      <c r="P26" s="501"/>
      <c r="Q26" s="468"/>
      <c r="R26" s="384"/>
      <c r="S26" s="387"/>
    </row>
    <row r="27" spans="1:19" s="388" customFormat="1" ht="9" customHeight="1">
      <c r="A27" s="471">
        <v>6</v>
      </c>
      <c r="B27" s="586">
        <v>35</v>
      </c>
      <c r="C27" s="462">
        <f>IF($D27="","",VLOOKUP($D27,'[1]1D ELO'!$A$7:$P$23,15))</f>
      </c>
      <c r="D27" s="463"/>
      <c r="E27" s="485">
        <v>460924</v>
      </c>
      <c r="F27" s="486" t="s">
        <v>337</v>
      </c>
      <c r="G27" s="486" t="s">
        <v>171</v>
      </c>
      <c r="H27" s="487"/>
      <c r="I27" s="486">
        <f>IF($D27="","",VLOOKUP($D27,'[1]1D ELO'!$A$7:$P$23,4))</f>
      </c>
      <c r="J27" s="488"/>
      <c r="K27" s="468">
        <v>86</v>
      </c>
      <c r="L27" s="489"/>
      <c r="M27" s="490"/>
      <c r="N27" s="498"/>
      <c r="O27" s="468"/>
      <c r="P27" s="501"/>
      <c r="Q27" s="468"/>
      <c r="R27" s="384"/>
      <c r="S27" s="387"/>
    </row>
    <row r="28" spans="1:19" s="388" customFormat="1" ht="9" customHeight="1">
      <c r="A28" s="471"/>
      <c r="B28" s="587">
        <v>35</v>
      </c>
      <c r="C28" s="472"/>
      <c r="D28" s="472"/>
      <c r="E28" s="485">
        <v>470130</v>
      </c>
      <c r="F28" s="486" t="s">
        <v>338</v>
      </c>
      <c r="G28" s="486" t="s">
        <v>262</v>
      </c>
      <c r="H28" s="487"/>
      <c r="I28" s="486">
        <f>IF($D27="","",VLOOKUP($D27,'[1]1D ELO'!$A$7:$P$23,10))</f>
      </c>
      <c r="J28" s="473"/>
      <c r="K28" s="468"/>
      <c r="L28" s="489"/>
      <c r="M28" s="491"/>
      <c r="N28" s="499"/>
      <c r="O28" s="468"/>
      <c r="P28" s="501"/>
      <c r="Q28" s="468"/>
      <c r="R28" s="384"/>
      <c r="S28" s="387"/>
    </row>
    <row r="29" spans="1:19" s="388" customFormat="1" ht="9" customHeight="1">
      <c r="A29" s="471"/>
      <c r="B29" s="587"/>
      <c r="C29" s="476"/>
      <c r="D29" s="493"/>
      <c r="E29" s="472"/>
      <c r="F29" s="477"/>
      <c r="G29" s="477"/>
      <c r="H29" s="478"/>
      <c r="I29" s="477"/>
      <c r="J29" s="494"/>
      <c r="K29" s="468"/>
      <c r="L29" s="479"/>
      <c r="M29" s="480" t="str">
        <f>UPPER(IF(OR(L30="a",L30="as"),K25,IF(OR(L30="b",L30="bs"),K33,)))</f>
        <v>NÁDORI</v>
      </c>
      <c r="N29" s="489"/>
      <c r="O29" s="468"/>
      <c r="P29" s="501"/>
      <c r="Q29" s="468"/>
      <c r="R29" s="384"/>
      <c r="S29" s="387"/>
    </row>
    <row r="30" spans="1:19" s="388" customFormat="1" ht="9" customHeight="1">
      <c r="A30" s="471"/>
      <c r="B30" s="587"/>
      <c r="C30" s="476"/>
      <c r="D30" s="493"/>
      <c r="E30" s="472"/>
      <c r="F30" s="477"/>
      <c r="G30" s="477"/>
      <c r="H30" s="478"/>
      <c r="I30" s="477"/>
      <c r="J30" s="494"/>
      <c r="K30" s="495" t="s">
        <v>0</v>
      </c>
      <c r="L30" s="390" t="s">
        <v>350</v>
      </c>
      <c r="M30" s="483" t="str">
        <f>UPPER(IF(OR(L30="a",L30="as"),K26,IF(OR(L30="b",L30="bs"),K34,)))</f>
        <v>KAMERDA</v>
      </c>
      <c r="N30" s="473"/>
      <c r="O30" s="468"/>
      <c r="P30" s="501"/>
      <c r="Q30" s="468"/>
      <c r="R30" s="384"/>
      <c r="S30" s="387"/>
    </row>
    <row r="31" spans="1:19" s="388" customFormat="1" ht="9" customHeight="1">
      <c r="A31" s="496">
        <v>7</v>
      </c>
      <c r="B31" s="586">
        <v>50</v>
      </c>
      <c r="C31" s="462">
        <f>IF($D31="","",VLOOKUP($D31,'[1]1D ELO'!$A$7:$P$23,15))</f>
      </c>
      <c r="D31" s="463"/>
      <c r="E31" s="485">
        <v>561120</v>
      </c>
      <c r="F31" s="486" t="s">
        <v>339</v>
      </c>
      <c r="G31" s="486" t="s">
        <v>153</v>
      </c>
      <c r="H31" s="487"/>
      <c r="I31" s="486">
        <f>IF($D31="","",VLOOKUP($D31,'[1]1D ELO'!$A$7:$P$23,4))</f>
      </c>
      <c r="J31" s="467"/>
      <c r="K31" s="468"/>
      <c r="L31" s="489"/>
      <c r="M31" s="468" t="s">
        <v>351</v>
      </c>
      <c r="N31" s="469"/>
      <c r="O31" s="490"/>
      <c r="P31" s="501"/>
      <c r="Q31" s="468"/>
      <c r="R31" s="384"/>
      <c r="S31" s="387"/>
    </row>
    <row r="32" spans="1:19" s="388" customFormat="1" ht="9" customHeight="1">
      <c r="A32" s="471"/>
      <c r="B32" s="587">
        <v>50</v>
      </c>
      <c r="C32" s="472"/>
      <c r="D32" s="472"/>
      <c r="E32" s="485">
        <v>440722</v>
      </c>
      <c r="F32" s="486" t="s">
        <v>340</v>
      </c>
      <c r="G32" s="486" t="s">
        <v>245</v>
      </c>
      <c r="H32" s="487"/>
      <c r="I32" s="486">
        <f>IF($D31="","",VLOOKUP($D31,'[1]1D ELO'!$A$7:$P$23,10))</f>
      </c>
      <c r="J32" s="473"/>
      <c r="K32" s="474">
        <f>IF(J32="a",F31,IF(J32="b",F33,""))</f>
      </c>
      <c r="L32" s="489"/>
      <c r="M32" s="468"/>
      <c r="N32" s="469"/>
      <c r="O32" s="468"/>
      <c r="P32" s="501"/>
      <c r="Q32" s="468"/>
      <c r="R32" s="384"/>
      <c r="S32" s="387"/>
    </row>
    <row r="33" spans="1:19" s="388" customFormat="1" ht="9" customHeight="1">
      <c r="A33" s="471"/>
      <c r="B33" s="587"/>
      <c r="C33" s="476"/>
      <c r="D33" s="493"/>
      <c r="E33" s="476"/>
      <c r="F33" s="477"/>
      <c r="G33" s="477"/>
      <c r="H33" s="478"/>
      <c r="I33" s="477"/>
      <c r="J33" s="479"/>
      <c r="K33" s="480" t="str">
        <f>UPPER(IF(OR(J34="a",J34="as"),F31,IF(OR(J34="b",J34="bs"),F35,)))</f>
        <v>NÁDORI</v>
      </c>
      <c r="L33" s="498"/>
      <c r="M33" s="468"/>
      <c r="N33" s="469"/>
      <c r="O33" s="468"/>
      <c r="P33" s="501"/>
      <c r="Q33" s="468"/>
      <c r="R33" s="384"/>
      <c r="S33" s="387"/>
    </row>
    <row r="34" spans="1:19" s="388" customFormat="1" ht="9" customHeight="1">
      <c r="A34" s="471"/>
      <c r="B34" s="587"/>
      <c r="C34" s="476"/>
      <c r="D34" s="493"/>
      <c r="E34" s="476"/>
      <c r="F34" s="477"/>
      <c r="G34" s="477"/>
      <c r="H34" s="478"/>
      <c r="I34" s="495" t="s">
        <v>0</v>
      </c>
      <c r="J34" s="390" t="s">
        <v>329</v>
      </c>
      <c r="K34" s="483" t="str">
        <f>UPPER(IF(OR(J34="a",J34="as"),F32,IF(OR(J34="b",J34="bs"),F36,)))</f>
        <v>KAMERDA</v>
      </c>
      <c r="L34" s="473"/>
      <c r="M34" s="468"/>
      <c r="N34" s="469"/>
      <c r="O34" s="468"/>
      <c r="P34" s="501"/>
      <c r="Q34" s="468"/>
      <c r="R34" s="384"/>
      <c r="S34" s="387"/>
    </row>
    <row r="35" spans="1:19" s="388" customFormat="1" ht="9" customHeight="1">
      <c r="A35" s="461">
        <v>8</v>
      </c>
      <c r="B35" s="586">
        <v>25</v>
      </c>
      <c r="C35" s="462">
        <f>IF($D35="","",VLOOKUP($D35,'[1]1D ELO'!$A$7:$P$23,15))</f>
      </c>
      <c r="D35" s="463"/>
      <c r="E35" s="485">
        <v>500405</v>
      </c>
      <c r="F35" s="502" t="s">
        <v>341</v>
      </c>
      <c r="G35" s="502" t="s">
        <v>165</v>
      </c>
      <c r="H35" s="503"/>
      <c r="I35" s="502">
        <f>IF($D35="","",VLOOKUP($D35,'[1]1D ELO'!$A$7:$P$23,4))</f>
      </c>
      <c r="J35" s="488"/>
      <c r="K35" s="468">
        <v>82</v>
      </c>
      <c r="L35" s="469"/>
      <c r="M35" s="490"/>
      <c r="N35" s="481"/>
      <c r="O35" s="468"/>
      <c r="P35" s="501"/>
      <c r="Q35" s="468"/>
      <c r="R35" s="384"/>
      <c r="S35" s="387"/>
    </row>
    <row r="36" spans="1:19" s="388" customFormat="1" ht="9" customHeight="1">
      <c r="A36" s="471"/>
      <c r="B36" s="588">
        <v>25</v>
      </c>
      <c r="C36" s="472"/>
      <c r="D36" s="472"/>
      <c r="E36" s="464">
        <v>390305</v>
      </c>
      <c r="F36" s="465" t="s">
        <v>342</v>
      </c>
      <c r="G36" s="465" t="s">
        <v>279</v>
      </c>
      <c r="H36" s="466"/>
      <c r="I36" s="465">
        <f>IF($D35="","",VLOOKUP($D35,'[1]1D ELO'!$A$7:$P$23,10))</f>
      </c>
      <c r="J36" s="473"/>
      <c r="K36" s="468"/>
      <c r="L36" s="469"/>
      <c r="M36" s="491"/>
      <c r="N36" s="492"/>
      <c r="O36" s="468"/>
      <c r="P36" s="501"/>
      <c r="Q36" s="468"/>
      <c r="R36" s="384"/>
      <c r="S36" s="387"/>
    </row>
    <row r="37" spans="1:19" s="388" customFormat="1" ht="9" customHeight="1">
      <c r="A37" s="504"/>
      <c r="B37" s="476"/>
      <c r="C37" s="476"/>
      <c r="D37" s="493"/>
      <c r="E37" s="476"/>
      <c r="F37" s="477"/>
      <c r="G37" s="477"/>
      <c r="H37" s="478"/>
      <c r="I37" s="477"/>
      <c r="J37" s="494"/>
      <c r="K37" s="468"/>
      <c r="L37" s="469"/>
      <c r="M37" s="468"/>
      <c r="N37" s="469"/>
      <c r="O37" s="469"/>
      <c r="P37" s="505"/>
      <c r="Q37" s="480">
        <f>UPPER(IF(OR(P38="a",P38="as"),O21,IF(OR(P38="b",P38="bs"),O53,)))</f>
      </c>
      <c r="R37" s="506"/>
      <c r="S37" s="387"/>
    </row>
    <row r="38" spans="1:19" s="388" customFormat="1" ht="9" customHeight="1">
      <c r="A38" s="507"/>
      <c r="B38" s="508"/>
      <c r="C38" s="508"/>
      <c r="D38" s="509"/>
      <c r="E38" s="508"/>
      <c r="F38" s="510"/>
      <c r="G38" s="510"/>
      <c r="H38" s="511"/>
      <c r="I38" s="510"/>
      <c r="J38" s="512"/>
      <c r="K38" s="513"/>
      <c r="L38" s="501"/>
      <c r="M38" s="513"/>
      <c r="N38" s="501"/>
      <c r="O38" s="514"/>
      <c r="P38" s="501"/>
      <c r="Q38" s="515"/>
      <c r="R38" s="516"/>
      <c r="S38" s="387"/>
    </row>
    <row r="39" spans="1:19" s="388" customFormat="1" ht="9" customHeight="1">
      <c r="A39" s="507"/>
      <c r="B39" s="508"/>
      <c r="C39" s="508"/>
      <c r="D39" s="509"/>
      <c r="E39" s="508"/>
      <c r="F39" s="510"/>
      <c r="G39" s="510"/>
      <c r="H39" s="511"/>
      <c r="I39" s="510"/>
      <c r="J39" s="512"/>
      <c r="K39" s="513"/>
      <c r="L39" s="501"/>
      <c r="M39" s="513"/>
      <c r="N39" s="501"/>
      <c r="O39" s="514"/>
      <c r="P39" s="501"/>
      <c r="Q39" s="515"/>
      <c r="R39" s="516"/>
      <c r="S39" s="387"/>
    </row>
    <row r="40" spans="1:19" s="388" customFormat="1" ht="9" customHeight="1">
      <c r="A40" s="507"/>
      <c r="B40" s="508"/>
      <c r="C40" s="508"/>
      <c r="D40" s="509"/>
      <c r="E40" s="508"/>
      <c r="F40" s="510"/>
      <c r="G40" s="510"/>
      <c r="H40" s="511"/>
      <c r="I40" s="510"/>
      <c r="J40" s="512"/>
      <c r="K40" s="513"/>
      <c r="L40" s="501"/>
      <c r="M40" s="513"/>
      <c r="N40" s="501"/>
      <c r="O40" s="514"/>
      <c r="P40" s="501"/>
      <c r="Q40" s="515"/>
      <c r="R40" s="516"/>
      <c r="S40" s="387"/>
    </row>
    <row r="41" spans="1:19" s="388" customFormat="1" ht="9" customHeight="1">
      <c r="A41" s="507"/>
      <c r="B41" s="508"/>
      <c r="C41" s="508"/>
      <c r="D41" s="509"/>
      <c r="E41" s="508"/>
      <c r="F41" s="510"/>
      <c r="G41" s="510"/>
      <c r="H41" s="511"/>
      <c r="I41" s="510"/>
      <c r="J41" s="512"/>
      <c r="K41" s="513"/>
      <c r="L41" s="501"/>
      <c r="M41" s="513"/>
      <c r="N41" s="501"/>
      <c r="O41" s="514"/>
      <c r="P41" s="501"/>
      <c r="Q41" s="515"/>
      <c r="R41" s="516"/>
      <c r="S41" s="387"/>
    </row>
    <row r="42" spans="1:19" s="388" customFormat="1" ht="9" customHeight="1">
      <c r="A42" s="507"/>
      <c r="B42" s="508"/>
      <c r="C42" s="508"/>
      <c r="D42" s="509"/>
      <c r="E42" s="508"/>
      <c r="F42" s="510"/>
      <c r="G42" s="510"/>
      <c r="H42" s="511"/>
      <c r="I42" s="510"/>
      <c r="J42" s="512"/>
      <c r="K42" s="513"/>
      <c r="L42" s="501"/>
      <c r="M42" s="513"/>
      <c r="N42" s="501"/>
      <c r="O42" s="514"/>
      <c r="P42" s="501"/>
      <c r="Q42" s="515"/>
      <c r="R42" s="516"/>
      <c r="S42" s="387"/>
    </row>
    <row r="43" spans="1:19" s="388" customFormat="1" ht="9" customHeight="1">
      <c r="A43" s="507"/>
      <c r="B43" s="508"/>
      <c r="C43" s="508"/>
      <c r="D43" s="509"/>
      <c r="E43" s="508"/>
      <c r="F43" s="510"/>
      <c r="G43" s="510"/>
      <c r="H43" s="511"/>
      <c r="I43" s="510"/>
      <c r="J43" s="512"/>
      <c r="K43" s="513"/>
      <c r="L43" s="501"/>
      <c r="M43" s="513"/>
      <c r="N43" s="501"/>
      <c r="O43" s="514"/>
      <c r="P43" s="501"/>
      <c r="Q43" s="515"/>
      <c r="R43" s="516"/>
      <c r="S43" s="387"/>
    </row>
    <row r="44" spans="1:19" s="388" customFormat="1" ht="9" customHeight="1">
      <c r="A44" s="507"/>
      <c r="B44" s="508"/>
      <c r="C44" s="508"/>
      <c r="D44" s="509"/>
      <c r="E44" s="508"/>
      <c r="F44" s="510"/>
      <c r="G44" s="510"/>
      <c r="H44" s="511"/>
      <c r="I44" s="510"/>
      <c r="J44" s="512"/>
      <c r="K44" s="513"/>
      <c r="L44" s="501"/>
      <c r="M44" s="513"/>
      <c r="N44" s="501"/>
      <c r="O44" s="514"/>
      <c r="P44" s="501"/>
      <c r="Q44" s="515"/>
      <c r="R44" s="516"/>
      <c r="S44" s="387"/>
    </row>
    <row r="45" spans="1:19" s="388" customFormat="1" ht="9" customHeight="1">
      <c r="A45" s="507"/>
      <c r="B45" s="508"/>
      <c r="C45" s="508"/>
      <c r="D45" s="509"/>
      <c r="E45" s="508"/>
      <c r="F45" s="510"/>
      <c r="G45" s="510"/>
      <c r="H45" s="511"/>
      <c r="I45" s="510"/>
      <c r="J45" s="512"/>
      <c r="K45" s="513"/>
      <c r="L45" s="501"/>
      <c r="M45" s="513"/>
      <c r="N45" s="501"/>
      <c r="O45" s="514"/>
      <c r="P45" s="501"/>
      <c r="Q45" s="515"/>
      <c r="R45" s="516"/>
      <c r="S45" s="387"/>
    </row>
    <row r="46" spans="1:19" s="388" customFormat="1" ht="9" customHeight="1">
      <c r="A46" s="507"/>
      <c r="B46" s="508"/>
      <c r="C46" s="508"/>
      <c r="D46" s="509"/>
      <c r="E46" s="508"/>
      <c r="F46" s="510"/>
      <c r="G46" s="510"/>
      <c r="H46" s="511"/>
      <c r="I46" s="510"/>
      <c r="J46" s="512"/>
      <c r="K46" s="513"/>
      <c r="L46" s="501"/>
      <c r="M46" s="513"/>
      <c r="N46" s="501"/>
      <c r="O46" s="514"/>
      <c r="P46" s="501"/>
      <c r="Q46" s="515"/>
      <c r="R46" s="516"/>
      <c r="S46" s="387"/>
    </row>
    <row r="47" spans="1:19" s="388" customFormat="1" ht="9" customHeight="1">
      <c r="A47" s="507"/>
      <c r="B47" s="508"/>
      <c r="C47" s="508"/>
      <c r="D47" s="509"/>
      <c r="E47" s="508"/>
      <c r="F47" s="510"/>
      <c r="G47" s="510"/>
      <c r="H47" s="511"/>
      <c r="I47" s="510"/>
      <c r="J47" s="512"/>
      <c r="K47" s="513"/>
      <c r="L47" s="501"/>
      <c r="M47" s="513"/>
      <c r="N47" s="501"/>
      <c r="O47" s="514"/>
      <c r="P47" s="501"/>
      <c r="Q47" s="515"/>
      <c r="R47" s="516"/>
      <c r="S47" s="387"/>
    </row>
    <row r="48" spans="1:19" s="388" customFormat="1" ht="9" customHeight="1">
      <c r="A48" s="507"/>
      <c r="B48" s="508"/>
      <c r="C48" s="508"/>
      <c r="D48" s="509"/>
      <c r="E48" s="508"/>
      <c r="F48" s="510"/>
      <c r="G48" s="510"/>
      <c r="H48" s="511"/>
      <c r="I48" s="510"/>
      <c r="J48" s="512"/>
      <c r="K48" s="513"/>
      <c r="L48" s="501"/>
      <c r="M48" s="513"/>
      <c r="N48" s="501"/>
      <c r="O48" s="514"/>
      <c r="P48" s="501"/>
      <c r="Q48" s="515"/>
      <c r="R48" s="516"/>
      <c r="S48" s="387"/>
    </row>
    <row r="49" spans="1:19" s="388" customFormat="1" ht="9" customHeight="1">
      <c r="A49" s="507"/>
      <c r="B49" s="508"/>
      <c r="C49" s="508"/>
      <c r="D49" s="509"/>
      <c r="E49" s="508"/>
      <c r="F49" s="510"/>
      <c r="G49" s="510"/>
      <c r="H49" s="511"/>
      <c r="I49" s="510"/>
      <c r="J49" s="512"/>
      <c r="K49" s="513"/>
      <c r="L49" s="501"/>
      <c r="M49" s="513"/>
      <c r="N49" s="501"/>
      <c r="O49" s="514"/>
      <c r="P49" s="501"/>
      <c r="Q49" s="515"/>
      <c r="R49" s="516"/>
      <c r="S49" s="387"/>
    </row>
    <row r="50" spans="1:19" s="388" customFormat="1" ht="9" customHeight="1">
      <c r="A50" s="507"/>
      <c r="B50" s="508"/>
      <c r="C50" s="508"/>
      <c r="D50" s="509"/>
      <c r="E50" s="508"/>
      <c r="F50" s="510"/>
      <c r="G50" s="510"/>
      <c r="H50" s="511"/>
      <c r="I50" s="510"/>
      <c r="J50" s="512"/>
      <c r="K50" s="513"/>
      <c r="L50" s="501"/>
      <c r="M50" s="513"/>
      <c r="N50" s="501"/>
      <c r="O50" s="514"/>
      <c r="P50" s="501"/>
      <c r="Q50" s="515"/>
      <c r="R50" s="516"/>
      <c r="S50" s="387"/>
    </row>
    <row r="51" spans="1:19" s="388" customFormat="1" ht="9" customHeight="1">
      <c r="A51" s="507"/>
      <c r="B51" s="508"/>
      <c r="C51" s="508"/>
      <c r="D51" s="509"/>
      <c r="E51" s="508"/>
      <c r="F51" s="510"/>
      <c r="G51" s="510"/>
      <c r="H51" s="511"/>
      <c r="I51" s="510"/>
      <c r="J51" s="512"/>
      <c r="K51" s="513"/>
      <c r="L51" s="501"/>
      <c r="M51" s="513"/>
      <c r="N51" s="501"/>
      <c r="O51" s="514"/>
      <c r="P51" s="501"/>
      <c r="Q51" s="515"/>
      <c r="R51" s="516"/>
      <c r="S51" s="387"/>
    </row>
    <row r="52" spans="1:19" s="388" customFormat="1" ht="9" customHeight="1">
      <c r="A52" s="507"/>
      <c r="B52" s="508"/>
      <c r="C52" s="508"/>
      <c r="D52" s="509"/>
      <c r="E52" s="508"/>
      <c r="F52" s="510"/>
      <c r="G52" s="510"/>
      <c r="H52" s="511"/>
      <c r="I52" s="510"/>
      <c r="J52" s="512"/>
      <c r="K52" s="513"/>
      <c r="L52" s="501"/>
      <c r="M52" s="513"/>
      <c r="N52" s="501"/>
      <c r="O52" s="514"/>
      <c r="P52" s="501"/>
      <c r="Q52" s="515"/>
      <c r="R52" s="516"/>
      <c r="S52" s="387"/>
    </row>
    <row r="53" spans="1:19" s="388" customFormat="1" ht="9" customHeight="1">
      <c r="A53" s="507"/>
      <c r="B53" s="508"/>
      <c r="C53" s="508"/>
      <c r="D53" s="509"/>
      <c r="E53" s="508"/>
      <c r="F53" s="510"/>
      <c r="G53" s="510"/>
      <c r="H53" s="511"/>
      <c r="I53" s="510"/>
      <c r="J53" s="512"/>
      <c r="K53" s="513"/>
      <c r="L53" s="501"/>
      <c r="M53" s="513"/>
      <c r="N53" s="501"/>
      <c r="O53" s="514"/>
      <c r="P53" s="501"/>
      <c r="Q53" s="515"/>
      <c r="R53" s="516"/>
      <c r="S53" s="387"/>
    </row>
    <row r="54" spans="1:19" s="388" customFormat="1" ht="9" customHeight="1">
      <c r="A54" s="507"/>
      <c r="B54" s="508"/>
      <c r="C54" s="508"/>
      <c r="D54" s="509"/>
      <c r="E54" s="508"/>
      <c r="F54" s="510"/>
      <c r="G54" s="510"/>
      <c r="H54" s="511"/>
      <c r="I54" s="510"/>
      <c r="J54" s="512"/>
      <c r="K54" s="513"/>
      <c r="L54" s="501"/>
      <c r="M54" s="513"/>
      <c r="N54" s="501"/>
      <c r="O54" s="514"/>
      <c r="P54" s="501"/>
      <c r="Q54" s="515"/>
      <c r="R54" s="516"/>
      <c r="S54" s="387"/>
    </row>
    <row r="55" spans="1:19" s="388" customFormat="1" ht="9" customHeight="1">
      <c r="A55" s="507"/>
      <c r="B55" s="508"/>
      <c r="C55" s="508"/>
      <c r="D55" s="509"/>
      <c r="E55" s="508"/>
      <c r="F55" s="510"/>
      <c r="G55" s="510"/>
      <c r="H55" s="511"/>
      <c r="I55" s="510"/>
      <c r="J55" s="512"/>
      <c r="K55" s="513"/>
      <c r="L55" s="501"/>
      <c r="M55" s="513"/>
      <c r="N55" s="501"/>
      <c r="O55" s="514"/>
      <c r="P55" s="501"/>
      <c r="Q55" s="515"/>
      <c r="R55" s="516"/>
      <c r="S55" s="387"/>
    </row>
    <row r="56" spans="1:19" s="388" customFormat="1" ht="9" customHeight="1">
      <c r="A56" s="507"/>
      <c r="B56" s="508"/>
      <c r="C56" s="508"/>
      <c r="D56" s="509"/>
      <c r="E56" s="508"/>
      <c r="F56" s="510"/>
      <c r="G56" s="510"/>
      <c r="H56" s="511"/>
      <c r="I56" s="510"/>
      <c r="J56" s="512"/>
      <c r="K56" s="513"/>
      <c r="L56" s="501"/>
      <c r="M56" s="513"/>
      <c r="N56" s="501"/>
      <c r="O56" s="514"/>
      <c r="P56" s="501"/>
      <c r="Q56" s="515"/>
      <c r="R56" s="516"/>
      <c r="S56" s="387"/>
    </row>
    <row r="57" spans="1:19" s="388" customFormat="1" ht="9" customHeight="1">
      <c r="A57" s="507"/>
      <c r="B57" s="508"/>
      <c r="C57" s="508"/>
      <c r="D57" s="509"/>
      <c r="E57" s="508"/>
      <c r="F57" s="510"/>
      <c r="G57" s="510"/>
      <c r="H57" s="511"/>
      <c r="I57" s="510"/>
      <c r="J57" s="512"/>
      <c r="K57" s="513"/>
      <c r="L57" s="501"/>
      <c r="M57" s="513"/>
      <c r="N57" s="501"/>
      <c r="O57" s="514"/>
      <c r="P57" s="501"/>
      <c r="Q57" s="515"/>
      <c r="R57" s="516"/>
      <c r="S57" s="387"/>
    </row>
    <row r="58" spans="1:19" s="388" customFormat="1" ht="9" customHeight="1">
      <c r="A58" s="507"/>
      <c r="B58" s="508"/>
      <c r="C58" s="508"/>
      <c r="D58" s="509"/>
      <c r="E58" s="508"/>
      <c r="F58" s="510"/>
      <c r="G58" s="510"/>
      <c r="H58" s="511"/>
      <c r="I58" s="510"/>
      <c r="J58" s="512"/>
      <c r="K58" s="513"/>
      <c r="L58" s="501"/>
      <c r="M58" s="513"/>
      <c r="N58" s="501"/>
      <c r="O58" s="514"/>
      <c r="P58" s="501"/>
      <c r="Q58" s="515"/>
      <c r="R58" s="516"/>
      <c r="S58" s="387"/>
    </row>
    <row r="59" spans="1:19" s="388" customFormat="1" ht="9" customHeight="1">
      <c r="A59" s="507"/>
      <c r="B59" s="508"/>
      <c r="C59" s="508"/>
      <c r="D59" s="509"/>
      <c r="E59" s="508"/>
      <c r="F59" s="510"/>
      <c r="G59" s="510"/>
      <c r="H59" s="511"/>
      <c r="I59" s="510"/>
      <c r="J59" s="512"/>
      <c r="K59" s="513"/>
      <c r="L59" s="501"/>
      <c r="M59" s="513"/>
      <c r="N59" s="501"/>
      <c r="O59" s="514"/>
      <c r="P59" s="501"/>
      <c r="Q59" s="515"/>
      <c r="R59" s="516"/>
      <c r="S59" s="387"/>
    </row>
    <row r="60" spans="1:19" s="388" customFormat="1" ht="9" customHeight="1">
      <c r="A60" s="507"/>
      <c r="B60" s="508"/>
      <c r="C60" s="508"/>
      <c r="D60" s="509"/>
      <c r="E60" s="508"/>
      <c r="F60" s="510"/>
      <c r="G60" s="510"/>
      <c r="H60" s="511"/>
      <c r="I60" s="510"/>
      <c r="J60" s="512"/>
      <c r="K60" s="513"/>
      <c r="L60" s="501"/>
      <c r="M60" s="513"/>
      <c r="N60" s="501"/>
      <c r="O60" s="514"/>
      <c r="P60" s="501"/>
      <c r="Q60" s="515"/>
      <c r="R60" s="516"/>
      <c r="S60" s="387"/>
    </row>
    <row r="61" spans="1:19" s="388" customFormat="1" ht="9" customHeight="1">
      <c r="A61" s="507"/>
      <c r="B61" s="508"/>
      <c r="C61" s="508"/>
      <c r="D61" s="509"/>
      <c r="E61" s="508"/>
      <c r="F61" s="510"/>
      <c r="G61" s="510"/>
      <c r="H61" s="511"/>
      <c r="I61" s="510"/>
      <c r="J61" s="512"/>
      <c r="K61" s="513"/>
      <c r="L61" s="501"/>
      <c r="M61" s="513"/>
      <c r="N61" s="501"/>
      <c r="O61" s="514"/>
      <c r="P61" s="501"/>
      <c r="Q61" s="515"/>
      <c r="R61" s="516"/>
      <c r="S61" s="387"/>
    </row>
    <row r="62" spans="1:19" s="388" customFormat="1" ht="9" customHeight="1">
      <c r="A62" s="507"/>
      <c r="B62" s="508"/>
      <c r="C62" s="508"/>
      <c r="D62" s="509"/>
      <c r="E62" s="508"/>
      <c r="F62" s="510"/>
      <c r="G62" s="510"/>
      <c r="H62" s="511"/>
      <c r="I62" s="510"/>
      <c r="J62" s="512"/>
      <c r="K62" s="513"/>
      <c r="L62" s="501"/>
      <c r="M62" s="513"/>
      <c r="N62" s="501"/>
      <c r="O62" s="514"/>
      <c r="P62" s="501"/>
      <c r="Q62" s="515"/>
      <c r="R62" s="516"/>
      <c r="S62" s="387"/>
    </row>
    <row r="63" spans="1:19" s="388" customFormat="1" ht="9" customHeight="1">
      <c r="A63" s="507"/>
      <c r="B63" s="508"/>
      <c r="C63" s="508"/>
      <c r="D63" s="509"/>
      <c r="E63" s="508"/>
      <c r="F63" s="510"/>
      <c r="G63" s="510"/>
      <c r="H63" s="511"/>
      <c r="I63" s="510"/>
      <c r="J63" s="512"/>
      <c r="K63" s="513"/>
      <c r="L63" s="501"/>
      <c r="M63" s="513"/>
      <c r="N63" s="501"/>
      <c r="O63" s="514"/>
      <c r="P63" s="501"/>
      <c r="Q63" s="515"/>
      <c r="R63" s="516"/>
      <c r="S63" s="387"/>
    </row>
    <row r="64" spans="1:19" s="388" customFormat="1" ht="9" customHeight="1">
      <c r="A64" s="507"/>
      <c r="B64" s="508"/>
      <c r="C64" s="508"/>
      <c r="D64" s="509"/>
      <c r="E64" s="508"/>
      <c r="F64" s="510"/>
      <c r="G64" s="510"/>
      <c r="H64" s="511"/>
      <c r="I64" s="510"/>
      <c r="J64" s="512"/>
      <c r="K64" s="513"/>
      <c r="L64" s="501"/>
      <c r="M64" s="513"/>
      <c r="N64" s="501"/>
      <c r="O64" s="514"/>
      <c r="P64" s="501"/>
      <c r="Q64" s="515"/>
      <c r="R64" s="516"/>
      <c r="S64" s="387"/>
    </row>
    <row r="65" spans="1:19" s="388" customFormat="1" ht="9" customHeight="1">
      <c r="A65" s="507"/>
      <c r="B65" s="508"/>
      <c r="C65" s="508"/>
      <c r="D65" s="509"/>
      <c r="E65" s="508"/>
      <c r="F65" s="510"/>
      <c r="G65" s="510"/>
      <c r="H65" s="511"/>
      <c r="I65" s="510"/>
      <c r="J65" s="512"/>
      <c r="K65" s="513"/>
      <c r="L65" s="501"/>
      <c r="M65" s="513"/>
      <c r="N65" s="501"/>
      <c r="O65" s="514"/>
      <c r="P65" s="501"/>
      <c r="Q65" s="515"/>
      <c r="R65" s="516"/>
      <c r="S65" s="387"/>
    </row>
    <row r="66" spans="1:19" s="388" customFormat="1" ht="9" customHeight="1">
      <c r="A66" s="507"/>
      <c r="B66" s="508"/>
      <c r="C66" s="508"/>
      <c r="D66" s="509"/>
      <c r="E66" s="508"/>
      <c r="F66" s="510"/>
      <c r="G66" s="510"/>
      <c r="H66" s="511"/>
      <c r="I66" s="510"/>
      <c r="J66" s="512"/>
      <c r="K66" s="513"/>
      <c r="L66" s="501"/>
      <c r="M66" s="513"/>
      <c r="N66" s="501"/>
      <c r="O66" s="514"/>
      <c r="P66" s="501"/>
      <c r="Q66" s="515"/>
      <c r="R66" s="516"/>
      <c r="S66" s="387"/>
    </row>
    <row r="67" spans="1:19" s="388" customFormat="1" ht="9" customHeight="1">
      <c r="A67" s="507"/>
      <c r="B67" s="508"/>
      <c r="C67" s="508"/>
      <c r="D67" s="509"/>
      <c r="E67" s="508"/>
      <c r="F67" s="510"/>
      <c r="G67" s="510"/>
      <c r="H67" s="511"/>
      <c r="I67" s="510"/>
      <c r="J67" s="512"/>
      <c r="K67" s="513"/>
      <c r="L67" s="501"/>
      <c r="M67" s="513"/>
      <c r="N67" s="501"/>
      <c r="O67" s="514"/>
      <c r="P67" s="501"/>
      <c r="Q67" s="515"/>
      <c r="R67" s="516"/>
      <c r="S67" s="387"/>
    </row>
    <row r="68" spans="1:19" s="388" customFormat="1" ht="9" customHeight="1">
      <c r="A68" s="507"/>
      <c r="B68" s="508"/>
      <c r="C68" s="508"/>
      <c r="D68" s="509"/>
      <c r="E68" s="508"/>
      <c r="F68" s="510"/>
      <c r="G68" s="510"/>
      <c r="H68" s="511"/>
      <c r="I68" s="510"/>
      <c r="J68" s="512"/>
      <c r="K68" s="513"/>
      <c r="L68" s="501"/>
      <c r="M68" s="513"/>
      <c r="N68" s="501"/>
      <c r="O68" s="514"/>
      <c r="P68" s="501"/>
      <c r="Q68" s="515"/>
      <c r="R68" s="516"/>
      <c r="S68" s="387"/>
    </row>
    <row r="69" spans="1:19" s="388" customFormat="1" ht="9" customHeight="1">
      <c r="A69" s="517"/>
      <c r="B69" s="518"/>
      <c r="C69" s="518"/>
      <c r="D69" s="519"/>
      <c r="E69" s="518"/>
      <c r="F69" s="520"/>
      <c r="G69" s="520"/>
      <c r="H69" s="521"/>
      <c r="I69" s="520"/>
      <c r="J69" s="522"/>
      <c r="K69" s="391"/>
      <c r="L69" s="523"/>
      <c r="M69" s="391"/>
      <c r="N69" s="523"/>
      <c r="O69" s="391"/>
      <c r="P69" s="523"/>
      <c r="Q69" s="391"/>
      <c r="R69" s="523"/>
      <c r="S69" s="387"/>
    </row>
    <row r="70" spans="1:19" s="396" customFormat="1" ht="6" customHeight="1">
      <c r="A70" s="389"/>
      <c r="B70" s="392"/>
      <c r="C70" s="392"/>
      <c r="D70" s="524"/>
      <c r="E70" s="392"/>
      <c r="F70" s="525"/>
      <c r="G70" s="525"/>
      <c r="H70" s="526"/>
      <c r="I70" s="525"/>
      <c r="J70" s="527"/>
      <c r="K70" s="385"/>
      <c r="L70" s="386"/>
      <c r="M70" s="393"/>
      <c r="N70" s="394"/>
      <c r="O70" s="393"/>
      <c r="P70" s="394"/>
      <c r="Q70" s="393"/>
      <c r="R70" s="394"/>
      <c r="S70" s="395"/>
    </row>
    <row r="71" spans="1:18" s="406" customFormat="1" ht="10.5" customHeight="1">
      <c r="A71" s="397" t="s">
        <v>43</v>
      </c>
      <c r="B71" s="398"/>
      <c r="C71" s="528"/>
      <c r="D71" s="399" t="s">
        <v>4</v>
      </c>
      <c r="E71" s="398"/>
      <c r="F71" s="400" t="s">
        <v>74</v>
      </c>
      <c r="G71" s="400"/>
      <c r="H71" s="400"/>
      <c r="I71" s="529"/>
      <c r="J71" s="400" t="s">
        <v>4</v>
      </c>
      <c r="K71" s="400" t="s">
        <v>46</v>
      </c>
      <c r="L71" s="401"/>
      <c r="M71" s="400" t="s">
        <v>47</v>
      </c>
      <c r="N71" s="402"/>
      <c r="O71" s="403" t="s">
        <v>75</v>
      </c>
      <c r="P71" s="403"/>
      <c r="Q71" s="404"/>
      <c r="R71" s="405"/>
    </row>
    <row r="72" spans="1:18" s="406" customFormat="1" ht="9" customHeight="1">
      <c r="A72" s="530" t="s">
        <v>77</v>
      </c>
      <c r="B72" s="531"/>
      <c r="C72" s="532"/>
      <c r="D72" s="533">
        <v>1</v>
      </c>
      <c r="E72" s="534"/>
      <c r="F72" s="407">
        <f>IF(D72&gt;$R$79,,UPPER(VLOOKUP(D72,'[1]1D ELO'!$A$7:$L$23,2)))</f>
        <v>0</v>
      </c>
      <c r="G72" s="408"/>
      <c r="H72" s="408"/>
      <c r="I72" s="535"/>
      <c r="J72" s="536" t="s">
        <v>5</v>
      </c>
      <c r="K72" s="531"/>
      <c r="L72" s="537"/>
      <c r="M72" s="531"/>
      <c r="N72" s="538"/>
      <c r="O72" s="539" t="s">
        <v>76</v>
      </c>
      <c r="P72" s="540"/>
      <c r="Q72" s="540"/>
      <c r="R72" s="541"/>
    </row>
    <row r="73" spans="1:18" s="406" customFormat="1" ht="9" customHeight="1">
      <c r="A73" s="542" t="s">
        <v>78</v>
      </c>
      <c r="B73" s="543"/>
      <c r="C73" s="544"/>
      <c r="D73" s="533"/>
      <c r="E73" s="534"/>
      <c r="F73" s="407">
        <f>IF(D72&gt;$R$79,,UPPER(VLOOKUP(D72,'[1]1D ELO'!$A$7:$L$23,8)))</f>
        <v>0</v>
      </c>
      <c r="G73" s="408"/>
      <c r="H73" s="408"/>
      <c r="I73" s="535"/>
      <c r="J73" s="536"/>
      <c r="K73" s="531"/>
      <c r="L73" s="537"/>
      <c r="M73" s="531"/>
      <c r="N73" s="538"/>
      <c r="O73" s="543"/>
      <c r="P73" s="545"/>
      <c r="Q73" s="543"/>
      <c r="R73" s="546"/>
    </row>
    <row r="74" spans="1:18" s="406" customFormat="1" ht="9" customHeight="1">
      <c r="A74" s="411"/>
      <c r="B74" s="412"/>
      <c r="C74" s="413"/>
      <c r="D74" s="533">
        <v>2</v>
      </c>
      <c r="E74" s="415"/>
      <c r="F74" s="407">
        <f>IF(D74&gt;$R$79,,UPPER(VLOOKUP(D74,'[1]1D ELO'!$A$7:$L$23,2)))</f>
        <v>0</v>
      </c>
      <c r="G74" s="408"/>
      <c r="H74" s="408"/>
      <c r="I74" s="535"/>
      <c r="J74" s="536" t="s">
        <v>6</v>
      </c>
      <c r="K74" s="531"/>
      <c r="L74" s="537"/>
      <c r="M74" s="531"/>
      <c r="N74" s="538"/>
      <c r="O74" s="539" t="s">
        <v>49</v>
      </c>
      <c r="P74" s="540"/>
      <c r="Q74" s="540"/>
      <c r="R74" s="541"/>
    </row>
    <row r="75" spans="1:18" s="406" customFormat="1" ht="9" customHeight="1">
      <c r="A75" s="414"/>
      <c r="B75" s="381"/>
      <c r="C75" s="416"/>
      <c r="D75" s="547"/>
      <c r="E75" s="415"/>
      <c r="F75" s="410">
        <f>IF(D74&gt;$R$79,,UPPER(VLOOKUP(D74,'[1]1D ELO'!$A$7:$L$23,8)))</f>
        <v>0</v>
      </c>
      <c r="G75" s="409"/>
      <c r="H75" s="409"/>
      <c r="I75" s="548"/>
      <c r="J75" s="536"/>
      <c r="K75" s="531"/>
      <c r="L75" s="537"/>
      <c r="M75" s="531"/>
      <c r="N75" s="538"/>
      <c r="O75" s="531"/>
      <c r="P75" s="537"/>
      <c r="Q75" s="531"/>
      <c r="R75" s="538"/>
    </row>
    <row r="76" spans="1:18" s="406" customFormat="1" ht="9" customHeight="1">
      <c r="A76" s="417"/>
      <c r="B76" s="418"/>
      <c r="C76" s="549"/>
      <c r="D76" s="382"/>
      <c r="E76" s="418"/>
      <c r="F76" s="550"/>
      <c r="G76" s="551"/>
      <c r="H76" s="551"/>
      <c r="I76" s="552"/>
      <c r="J76" s="536" t="s">
        <v>7</v>
      </c>
      <c r="K76" s="531"/>
      <c r="L76" s="537"/>
      <c r="M76" s="531"/>
      <c r="N76" s="538"/>
      <c r="O76" s="543"/>
      <c r="P76" s="545"/>
      <c r="Q76" s="543"/>
      <c r="R76" s="546"/>
    </row>
    <row r="77" spans="1:18" s="406" customFormat="1" ht="9" customHeight="1">
      <c r="A77" s="419"/>
      <c r="B77" s="551"/>
      <c r="C77" s="416"/>
      <c r="D77" s="382"/>
      <c r="E77" s="415"/>
      <c r="F77" s="550"/>
      <c r="G77" s="551"/>
      <c r="H77" s="551"/>
      <c r="I77" s="552"/>
      <c r="J77" s="536"/>
      <c r="K77" s="531"/>
      <c r="L77" s="537"/>
      <c r="M77" s="531"/>
      <c r="N77" s="538"/>
      <c r="O77" s="539" t="s">
        <v>34</v>
      </c>
      <c r="P77" s="540"/>
      <c r="Q77" s="540"/>
      <c r="R77" s="541"/>
    </row>
    <row r="78" spans="1:18" s="406" customFormat="1" ht="9" customHeight="1">
      <c r="A78" s="419"/>
      <c r="B78" s="551"/>
      <c r="C78" s="421"/>
      <c r="D78" s="382"/>
      <c r="E78" s="420"/>
      <c r="F78" s="550"/>
      <c r="G78" s="551"/>
      <c r="H78" s="551"/>
      <c r="I78" s="552"/>
      <c r="J78" s="536" t="s">
        <v>8</v>
      </c>
      <c r="K78" s="531"/>
      <c r="L78" s="537"/>
      <c r="M78" s="531"/>
      <c r="N78" s="538"/>
      <c r="O78" s="531"/>
      <c r="P78" s="537"/>
      <c r="Q78" s="531"/>
      <c r="R78" s="538"/>
    </row>
    <row r="79" spans="1:18" s="406" customFormat="1" ht="9" customHeight="1">
      <c r="A79" s="422"/>
      <c r="B79" s="423"/>
      <c r="C79" s="425"/>
      <c r="D79" s="553"/>
      <c r="E79" s="424"/>
      <c r="F79" s="554"/>
      <c r="G79" s="423"/>
      <c r="H79" s="423"/>
      <c r="I79" s="555"/>
      <c r="J79" s="556"/>
      <c r="K79" s="543"/>
      <c r="L79" s="545"/>
      <c r="M79" s="543"/>
      <c r="N79" s="546"/>
      <c r="O79" s="543">
        <f>R4</f>
        <v>0</v>
      </c>
      <c r="P79" s="545"/>
      <c r="Q79" s="543"/>
      <c r="R79" s="557">
        <f>MIN(4,'[1]1D ELO'!$P$5)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49" stopIfTrue="1">
      <formula>AND($O$1="CU",I10="Umpire")</formula>
    </cfRule>
    <cfRule type="expression" priority="2" dxfId="48" stopIfTrue="1">
      <formula>AND($O$1="CU",I10&lt;&gt;"Umpire",J10&lt;&gt;"")</formula>
    </cfRule>
    <cfRule type="expression" priority="3" dxfId="47" stopIfTrue="1">
      <formula>AND($O$1="CU",I10&lt;&gt;"Umpire")</formula>
    </cfRule>
  </conditionalFormatting>
  <conditionalFormatting sqref="M13 M29 K17 K25 O21 K33 Q37 K9">
    <cfRule type="expression" priority="4" dxfId="2" stopIfTrue="1">
      <formula>J10="as"</formula>
    </cfRule>
    <cfRule type="expression" priority="5" dxfId="2" stopIfTrue="1">
      <formula>J10="bs"</formula>
    </cfRule>
  </conditionalFormatting>
  <conditionalFormatting sqref="M14 M30 K18 K26 O22 K34 K10 Q38:Q68">
    <cfRule type="expression" priority="6" dxfId="2" stopIfTrue="1">
      <formula>J10="as"</formula>
    </cfRule>
    <cfRule type="expression" priority="7" dxfId="2" stopIfTrue="1">
      <formula>J10="bs"</formula>
    </cfRule>
  </conditionalFormatting>
  <conditionalFormatting sqref="J10 J18 J26 J34 L30 L14 N22">
    <cfRule type="expression" priority="8" dxfId="1" stopIfTrue="1">
      <formula>$O$1="CU"</formula>
    </cfRule>
  </conditionalFormatting>
  <conditionalFormatting sqref="E7:F7 E31:F31 E11:F11 E15:F15 E19:F19 E23:F23 E27:F27 E35:F35">
    <cfRule type="cellIs" priority="9" dxfId="0" operator="equal" stopIfTrue="1">
      <formula>"Bye"</formula>
    </cfRule>
  </conditionalFormatting>
  <conditionalFormatting sqref="D7 D11 D15 D19 D23 D27 D31 D35">
    <cfRule type="cellIs" priority="10" dxfId="40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S10" sqref="S10"/>
      <selection pane="bottomLeft" activeCell="E11" sqref="E1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2" customWidth="1"/>
    <col min="5" max="5" width="10.57421875" style="343" customWidth="1"/>
    <col min="6" max="6" width="6.140625" style="92" hidden="1" customWidth="1"/>
    <col min="7" max="7" width="28.710937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89" t="s">
        <v>241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244</v>
      </c>
      <c r="C7" s="95" t="s">
        <v>245</v>
      </c>
      <c r="D7" s="96"/>
      <c r="E7" s="188" t="s">
        <v>246</v>
      </c>
      <c r="F7" s="329"/>
      <c r="G7" s="330"/>
      <c r="H7" s="96"/>
      <c r="I7" s="96"/>
      <c r="J7" s="170"/>
      <c r="K7" s="168"/>
      <c r="L7" s="172"/>
      <c r="M7" s="168"/>
      <c r="N7" s="163"/>
      <c r="O7" s="361" t="s">
        <v>201</v>
      </c>
      <c r="P7" s="118"/>
      <c r="Q7" s="97"/>
    </row>
    <row r="8" spans="1:17" s="11" customFormat="1" ht="18.75" customHeight="1">
      <c r="A8" s="173">
        <v>2</v>
      </c>
      <c r="B8" s="95" t="s">
        <v>233</v>
      </c>
      <c r="C8" s="95" t="s">
        <v>234</v>
      </c>
      <c r="D8" s="96"/>
      <c r="E8" s="188" t="s">
        <v>235</v>
      </c>
      <c r="F8" s="331"/>
      <c r="G8" s="332"/>
      <c r="H8" s="96"/>
      <c r="I8" s="96"/>
      <c r="J8" s="170"/>
      <c r="K8" s="168"/>
      <c r="L8" s="172"/>
      <c r="M8" s="168"/>
      <c r="N8" s="163"/>
      <c r="O8" s="96">
        <v>15</v>
      </c>
      <c r="P8" s="118"/>
      <c r="Q8" s="97"/>
    </row>
    <row r="9" spans="1:17" s="11" customFormat="1" ht="18.75" customHeight="1">
      <c r="A9" s="173">
        <v>3</v>
      </c>
      <c r="B9" s="95" t="s">
        <v>236</v>
      </c>
      <c r="C9" s="95" t="s">
        <v>186</v>
      </c>
      <c r="D9" s="96"/>
      <c r="E9" s="188" t="s">
        <v>237</v>
      </c>
      <c r="F9" s="331"/>
      <c r="G9" s="332"/>
      <c r="H9" s="96"/>
      <c r="I9" s="96"/>
      <c r="J9" s="170"/>
      <c r="K9" s="168"/>
      <c r="L9" s="172"/>
      <c r="M9" s="168"/>
      <c r="N9" s="163"/>
      <c r="O9" s="96">
        <v>1</v>
      </c>
      <c r="P9" s="342"/>
      <c r="Q9" s="193"/>
    </row>
    <row r="10" spans="1:17" s="11" customFormat="1" ht="18.75" customHeight="1">
      <c r="A10" s="173">
        <v>4</v>
      </c>
      <c r="B10" s="95" t="s">
        <v>238</v>
      </c>
      <c r="C10" s="95" t="s">
        <v>239</v>
      </c>
      <c r="D10" s="96"/>
      <c r="E10" s="188" t="s">
        <v>240</v>
      </c>
      <c r="F10" s="331"/>
      <c r="G10" s="332"/>
      <c r="H10" s="96"/>
      <c r="I10" s="96"/>
      <c r="J10" s="170"/>
      <c r="K10" s="168"/>
      <c r="L10" s="172"/>
      <c r="M10" s="168"/>
      <c r="N10" s="163"/>
      <c r="O10" s="96">
        <v>9</v>
      </c>
      <c r="P10" s="341"/>
      <c r="Q10" s="338"/>
    </row>
    <row r="11" spans="1:17" s="11" customFormat="1" ht="18.75" customHeight="1">
      <c r="A11" s="173">
        <v>5</v>
      </c>
      <c r="B11" s="95" t="s">
        <v>247</v>
      </c>
      <c r="C11" s="95" t="s">
        <v>248</v>
      </c>
      <c r="D11" s="96"/>
      <c r="E11" s="188" t="s">
        <v>281</v>
      </c>
      <c r="F11" s="331"/>
      <c r="G11" s="332"/>
      <c r="H11" s="96"/>
      <c r="I11" s="96"/>
      <c r="J11" s="170"/>
      <c r="K11" s="168"/>
      <c r="L11" s="172"/>
      <c r="M11" s="168"/>
      <c r="N11" s="163"/>
      <c r="O11" s="96"/>
      <c r="P11" s="341"/>
      <c r="Q11" s="338"/>
    </row>
    <row r="12" spans="1:17" s="11" customFormat="1" ht="18.75" customHeight="1">
      <c r="A12" s="173">
        <v>6</v>
      </c>
      <c r="B12" s="95"/>
      <c r="C12" s="95"/>
      <c r="D12" s="96"/>
      <c r="E12" s="188"/>
      <c r="F12" s="331"/>
      <c r="G12" s="332"/>
      <c r="H12" s="96"/>
      <c r="I12" s="96"/>
      <c r="J12" s="170"/>
      <c r="K12" s="168"/>
      <c r="L12" s="172"/>
      <c r="M12" s="168"/>
      <c r="N12" s="163"/>
      <c r="O12" s="96"/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9">
    <tabColor indexed="11"/>
  </sheetPr>
  <dimension ref="A1:AK4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223" t="s">
        <v>241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Q3" s="254"/>
      <c r="R3" s="256"/>
      <c r="S3" s="251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302" t="s">
        <v>94</v>
      </c>
      <c r="Q4" s="303" t="s">
        <v>103</v>
      </c>
      <c r="R4" s="303" t="s">
        <v>99</v>
      </c>
      <c r="S4" s="301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304" t="s">
        <v>101</v>
      </c>
      <c r="Q5" s="305" t="s">
        <v>97</v>
      </c>
      <c r="R5" s="305" t="s">
        <v>104</v>
      </c>
      <c r="S5" s="301"/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306" t="s">
        <v>102</v>
      </c>
      <c r="Q6" s="307" t="s">
        <v>105</v>
      </c>
      <c r="R6" s="307" t="s">
        <v>100</v>
      </c>
      <c r="S6" s="30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>
        <v>5</v>
      </c>
      <c r="C7" s="292" t="str">
        <f>IF($B7="","",VLOOKUP($B7,'FE35 elo'!$A$7:$O$22,5))</f>
        <v>710422</v>
      </c>
      <c r="D7" s="292">
        <f>IF($B7="","",VLOOKUP($B7,'FE35 elo'!$A$7:$O$22,15))</f>
        <v>0</v>
      </c>
      <c r="E7" s="575" t="str">
        <f>UPPER(IF($B7="","",VLOOKUP($B7,'FE35 elo'!$A$7:$O$22,2)))</f>
        <v>BOGDÁN</v>
      </c>
      <c r="F7" s="575"/>
      <c r="G7" s="575" t="str">
        <f>IF($B7="","",VLOOKUP($B7,'FE35 elo'!$A$7:$O$22,3))</f>
        <v>Tamás</v>
      </c>
      <c r="H7" s="575"/>
      <c r="I7" s="293">
        <f>IF($B7="","",VLOOKUP($B7,'FE35 elo'!$A$7:$O$22,4))</f>
        <v>0</v>
      </c>
      <c r="J7" s="233"/>
      <c r="K7" s="321" t="s">
        <v>316</v>
      </c>
      <c r="L7" s="582">
        <v>50</v>
      </c>
      <c r="M7" s="322"/>
      <c r="N7" s="251"/>
      <c r="O7" s="251"/>
      <c r="P7" s="302" t="s">
        <v>108</v>
      </c>
      <c r="Q7" s="303" t="s">
        <v>96</v>
      </c>
      <c r="R7" s="303" t="s">
        <v>106</v>
      </c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94"/>
      <c r="D8" s="294"/>
      <c r="E8" s="294"/>
      <c r="F8" s="294"/>
      <c r="G8" s="294"/>
      <c r="H8" s="294"/>
      <c r="I8" s="294"/>
      <c r="J8" s="233"/>
      <c r="K8" s="259"/>
      <c r="L8" s="583"/>
      <c r="M8" s="323"/>
      <c r="N8" s="251"/>
      <c r="O8" s="251"/>
      <c r="P8" s="304" t="s">
        <v>109</v>
      </c>
      <c r="Q8" s="305" t="s">
        <v>98</v>
      </c>
      <c r="R8" s="305" t="s">
        <v>107</v>
      </c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>
        <v>2</v>
      </c>
      <c r="C9" s="292" t="str">
        <f>IF($B9="","",VLOOKUP($B9,'FE35 elo'!$A$7:$O$22,5))</f>
        <v>801224</v>
      </c>
      <c r="D9" s="292">
        <f>IF($B9="","",VLOOKUP($B9,'FE35 elo'!$A$7:$O$22,15))</f>
        <v>15</v>
      </c>
      <c r="E9" s="575" t="str">
        <f>UPPER(IF($B9="","",VLOOKUP($B9,'FE35 elo'!$A$7:$O$22,2)))</f>
        <v>KOSZICS</v>
      </c>
      <c r="F9" s="575"/>
      <c r="G9" s="575" t="str">
        <f>IF($B9="","",VLOOKUP($B9,'FE35 elo'!$A$7:$O$22,3))</f>
        <v>Gábor</v>
      </c>
      <c r="H9" s="575"/>
      <c r="I9" s="293">
        <f>IF($B9="","",VLOOKUP($B9,'FE35 elo'!$A$7:$O$22,4))</f>
        <v>0</v>
      </c>
      <c r="J9" s="233"/>
      <c r="K9" s="321" t="s">
        <v>315</v>
      </c>
      <c r="L9" s="582">
        <v>35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94"/>
      <c r="D10" s="294"/>
      <c r="E10" s="294"/>
      <c r="F10" s="294"/>
      <c r="G10" s="294"/>
      <c r="H10" s="294"/>
      <c r="I10" s="294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>
        <v>1</v>
      </c>
      <c r="C11" s="292" t="str">
        <f>IF($B11="","",VLOOKUP($B11,'FE35 elo'!$A$7:$O$22,5))</f>
        <v>771028</v>
      </c>
      <c r="D11" s="292" t="str">
        <f>IF($B11="","",VLOOKUP($B11,'FE35 elo'!$A$7:$O$22,15))</f>
        <v>-</v>
      </c>
      <c r="E11" s="575" t="str">
        <f>UPPER(IF($B11="","",VLOOKUP($B11,'FE35 elo'!$A$7:$O$22,2)))</f>
        <v>MOSER</v>
      </c>
      <c r="F11" s="575"/>
      <c r="G11" s="575" t="str">
        <f>IF($B11="","",VLOOKUP($B11,'FE35 elo'!$A$7:$O$22,3))</f>
        <v>Károly</v>
      </c>
      <c r="H11" s="575"/>
      <c r="I11" s="293">
        <f>IF($B11="","",VLOOKUP($B11,'FE35 elo'!$A$7:$O$22,4))</f>
        <v>0</v>
      </c>
      <c r="J11" s="233"/>
      <c r="K11" s="321" t="s">
        <v>348</v>
      </c>
      <c r="L11" s="582">
        <v>25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59"/>
      <c r="B12" s="291"/>
      <c r="C12" s="294"/>
      <c r="D12" s="294"/>
      <c r="E12" s="294"/>
      <c r="F12" s="294"/>
      <c r="G12" s="294"/>
      <c r="H12" s="294"/>
      <c r="I12" s="294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59" t="s">
        <v>88</v>
      </c>
      <c r="B13" s="290">
        <v>3</v>
      </c>
      <c r="C13" s="292" t="str">
        <f>IF($B13="","",VLOOKUP($B13,'FE35 elo'!$A$7:$O$22,5))</f>
        <v>811226</v>
      </c>
      <c r="D13" s="292">
        <f>IF($B13="","",VLOOKUP($B13,'FE35 elo'!$A$7:$O$22,15))</f>
        <v>1</v>
      </c>
      <c r="E13" s="575" t="str">
        <f>UPPER(IF($B13="","",VLOOKUP($B13,'FE35 elo'!$A$7:$O$22,2)))</f>
        <v>SZEKERES</v>
      </c>
      <c r="F13" s="575"/>
      <c r="G13" s="575" t="str">
        <f>IF($B13="","",VLOOKUP($B13,'FE35 elo'!$A$7:$O$22,3))</f>
        <v>Zoltán</v>
      </c>
      <c r="H13" s="575"/>
      <c r="I13" s="293">
        <f>IF($B13="","",VLOOKUP($B13,'FE35 elo'!$A$7:$O$22,4))</f>
        <v>0</v>
      </c>
      <c r="J13" s="233"/>
      <c r="K13" s="321" t="s">
        <v>317</v>
      </c>
      <c r="L13" s="582">
        <v>75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59"/>
      <c r="B14" s="291"/>
      <c r="C14" s="294"/>
      <c r="D14" s="294"/>
      <c r="E14" s="294"/>
      <c r="F14" s="294"/>
      <c r="G14" s="294"/>
      <c r="H14" s="294"/>
      <c r="I14" s="294"/>
      <c r="J14" s="233"/>
      <c r="K14" s="259"/>
      <c r="L14" s="583"/>
      <c r="M14" s="32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59" t="s">
        <v>89</v>
      </c>
      <c r="B15" s="290">
        <v>4</v>
      </c>
      <c r="C15" s="292" t="str">
        <f>IF($B15="","",VLOOKUP($B15,'FE35 elo'!$A$7:$O$22,5))</f>
        <v>840326</v>
      </c>
      <c r="D15" s="292">
        <f>IF($B15="","",VLOOKUP($B15,'FE35 elo'!$A$7:$O$22,15))</f>
        <v>9</v>
      </c>
      <c r="E15" s="575" t="str">
        <f>UPPER(IF($B15="","",VLOOKUP($B15,'FE35 elo'!$A$7:$O$22,2)))</f>
        <v>ÁROK</v>
      </c>
      <c r="F15" s="575"/>
      <c r="G15" s="575" t="str">
        <f>IF($B15="","",VLOOKUP($B15,'FE35 elo'!$A$7:$O$22,3))</f>
        <v>Dávid</v>
      </c>
      <c r="H15" s="575"/>
      <c r="I15" s="293">
        <f>IF($B15="","",VLOOKUP($B15,'FE35 elo'!$A$7:$O$22,4))</f>
        <v>0</v>
      </c>
      <c r="J15" s="233"/>
      <c r="K15" s="321" t="s">
        <v>324</v>
      </c>
      <c r="L15" s="582">
        <v>35</v>
      </c>
      <c r="M15" s="322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BOGDÁN</v>
      </c>
      <c r="E18" s="573"/>
      <c r="F18" s="573" t="str">
        <f>E9</f>
        <v>KOSZICS</v>
      </c>
      <c r="G18" s="573"/>
      <c r="H18" s="573" t="str">
        <f>E11</f>
        <v>MOSER</v>
      </c>
      <c r="I18" s="573"/>
      <c r="J18" s="573" t="str">
        <f>E13</f>
        <v>SZEKERES</v>
      </c>
      <c r="K18" s="573"/>
      <c r="L18" s="573" t="str">
        <f>E15</f>
        <v>ÁROK</v>
      </c>
      <c r="M18" s="57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BOGDÁN</v>
      </c>
      <c r="C19" s="566"/>
      <c r="D19" s="571"/>
      <c r="E19" s="571"/>
      <c r="F19" s="568" t="s">
        <v>319</v>
      </c>
      <c r="G19" s="568"/>
      <c r="H19" s="567" t="s">
        <v>312</v>
      </c>
      <c r="I19" s="568"/>
      <c r="J19" s="570" t="s">
        <v>309</v>
      </c>
      <c r="K19" s="570"/>
      <c r="L19" s="569" t="s">
        <v>310</v>
      </c>
      <c r="M19" s="570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KOSZICS</v>
      </c>
      <c r="C20" s="566"/>
      <c r="D20" s="568" t="s">
        <v>321</v>
      </c>
      <c r="E20" s="568"/>
      <c r="F20" s="571"/>
      <c r="G20" s="571"/>
      <c r="H20" s="567" t="s">
        <v>312</v>
      </c>
      <c r="I20" s="568"/>
      <c r="J20" s="567" t="s">
        <v>345</v>
      </c>
      <c r="K20" s="568"/>
      <c r="L20" s="569" t="s">
        <v>318</v>
      </c>
      <c r="M20" s="570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MOSER</v>
      </c>
      <c r="C21" s="566"/>
      <c r="D21" s="567" t="s">
        <v>311</v>
      </c>
      <c r="E21" s="568"/>
      <c r="F21" s="567" t="s">
        <v>311</v>
      </c>
      <c r="G21" s="568"/>
      <c r="H21" s="571"/>
      <c r="I21" s="571"/>
      <c r="J21" s="567" t="s">
        <v>323</v>
      </c>
      <c r="K21" s="568"/>
      <c r="L21" s="568" t="s">
        <v>323</v>
      </c>
      <c r="M21" s="568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95" t="s">
        <v>88</v>
      </c>
      <c r="B22" s="566" t="str">
        <f>E13</f>
        <v>SZEKERES</v>
      </c>
      <c r="C22" s="566"/>
      <c r="D22" s="568" t="s">
        <v>310</v>
      </c>
      <c r="E22" s="568"/>
      <c r="F22" s="567" t="s">
        <v>346</v>
      </c>
      <c r="G22" s="568"/>
      <c r="H22" s="569" t="s">
        <v>322</v>
      </c>
      <c r="I22" s="570"/>
      <c r="J22" s="571"/>
      <c r="K22" s="571"/>
      <c r="L22" s="567" t="s">
        <v>313</v>
      </c>
      <c r="M22" s="568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8.75" customHeight="1">
      <c r="A23" s="295" t="s">
        <v>89</v>
      </c>
      <c r="B23" s="566" t="str">
        <f>E15</f>
        <v>ÁROK</v>
      </c>
      <c r="C23" s="566"/>
      <c r="D23" s="567" t="s">
        <v>309</v>
      </c>
      <c r="E23" s="568"/>
      <c r="F23" s="567" t="s">
        <v>320</v>
      </c>
      <c r="G23" s="568"/>
      <c r="H23" s="570" t="s">
        <v>322</v>
      </c>
      <c r="I23" s="570"/>
      <c r="J23" s="569" t="s">
        <v>314</v>
      </c>
      <c r="K23" s="570"/>
      <c r="L23" s="571"/>
      <c r="M23" s="571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3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286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1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L4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1" dxfId="0" operator="equal" stopIfTrue="1">
      <formula>"Bye"</formula>
    </cfRule>
  </conditionalFormatting>
  <conditionalFormatting sqref="R41">
    <cfRule type="expression" priority="2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S10" sqref="S10"/>
      <selection pane="bottomLeft" activeCell="D7" sqref="D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2" customWidth="1"/>
    <col min="5" max="5" width="10.57421875" style="343" customWidth="1"/>
    <col min="6" max="6" width="6.140625" style="92" hidden="1" customWidth="1"/>
    <col min="7" max="7" width="8.0039062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89" t="s">
        <v>206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176</v>
      </c>
      <c r="C7" s="95" t="s">
        <v>177</v>
      </c>
      <c r="D7" s="96"/>
      <c r="E7" s="188" t="s">
        <v>178</v>
      </c>
      <c r="F7" s="329"/>
      <c r="G7" s="330"/>
      <c r="H7" s="96"/>
      <c r="I7" s="96"/>
      <c r="J7" s="170"/>
      <c r="K7" s="168"/>
      <c r="L7" s="172"/>
      <c r="M7" s="168"/>
      <c r="N7" s="163"/>
      <c r="O7" s="361">
        <v>2</v>
      </c>
      <c r="P7" s="118"/>
      <c r="Q7" s="97"/>
    </row>
    <row r="8" spans="1:17" s="11" customFormat="1" ht="18.75" customHeight="1">
      <c r="A8" s="173">
        <v>2</v>
      </c>
      <c r="B8" s="95" t="s">
        <v>182</v>
      </c>
      <c r="C8" s="95" t="s">
        <v>183</v>
      </c>
      <c r="D8" s="96"/>
      <c r="E8" s="188" t="s">
        <v>184</v>
      </c>
      <c r="F8" s="331"/>
      <c r="G8" s="332"/>
      <c r="H8" s="96"/>
      <c r="I8" s="96"/>
      <c r="J8" s="170"/>
      <c r="K8" s="168"/>
      <c r="L8" s="172"/>
      <c r="M8" s="168"/>
      <c r="N8" s="163"/>
      <c r="O8" s="96">
        <v>13</v>
      </c>
      <c r="P8" s="118"/>
      <c r="Q8" s="97"/>
    </row>
    <row r="9" spans="1:17" s="11" customFormat="1" ht="18.75" customHeight="1">
      <c r="A9" s="173">
        <v>3</v>
      </c>
      <c r="B9" s="95" t="s">
        <v>179</v>
      </c>
      <c r="C9" s="95" t="s">
        <v>180</v>
      </c>
      <c r="D9" s="96"/>
      <c r="E9" s="188" t="s">
        <v>181</v>
      </c>
      <c r="F9" s="331"/>
      <c r="G9" s="332"/>
      <c r="H9" s="96"/>
      <c r="I9" s="96"/>
      <c r="J9" s="170"/>
      <c r="K9" s="168"/>
      <c r="L9" s="172"/>
      <c r="M9" s="168"/>
      <c r="N9" s="163"/>
      <c r="O9" s="96" t="s">
        <v>201</v>
      </c>
      <c r="P9" s="342"/>
      <c r="Q9" s="193"/>
    </row>
    <row r="10" spans="1:17" s="11" customFormat="1" ht="18.75" customHeight="1">
      <c r="A10" s="173">
        <v>4</v>
      </c>
      <c r="B10" s="95" t="s">
        <v>185</v>
      </c>
      <c r="C10" s="95" t="s">
        <v>186</v>
      </c>
      <c r="D10" s="96"/>
      <c r="E10" s="188" t="s">
        <v>187</v>
      </c>
      <c r="F10" s="331"/>
      <c r="G10" s="332"/>
      <c r="H10" s="96"/>
      <c r="I10" s="96"/>
      <c r="J10" s="170"/>
      <c r="K10" s="168"/>
      <c r="L10" s="172"/>
      <c r="M10" s="168"/>
      <c r="N10" s="163"/>
      <c r="O10" s="96" t="s">
        <v>201</v>
      </c>
      <c r="P10" s="341"/>
      <c r="Q10" s="338"/>
    </row>
    <row r="11" spans="1:17" s="11" customFormat="1" ht="18.75" customHeight="1">
      <c r="A11" s="173">
        <v>5</v>
      </c>
      <c r="B11" s="95" t="s">
        <v>188</v>
      </c>
      <c r="C11" s="95" t="s">
        <v>177</v>
      </c>
      <c r="D11" s="96"/>
      <c r="E11" s="188" t="s">
        <v>189</v>
      </c>
      <c r="F11" s="331"/>
      <c r="G11" s="332"/>
      <c r="H11" s="96"/>
      <c r="I11" s="96"/>
      <c r="J11" s="170"/>
      <c r="K11" s="168"/>
      <c r="L11" s="172"/>
      <c r="M11" s="168"/>
      <c r="N11" s="163"/>
      <c r="O11" s="96" t="s">
        <v>201</v>
      </c>
      <c r="P11" s="341"/>
      <c r="Q11" s="338"/>
    </row>
    <row r="12" spans="1:17" s="11" customFormat="1" ht="18.75" customHeight="1">
      <c r="A12" s="173">
        <v>6</v>
      </c>
      <c r="B12" s="95" t="s">
        <v>190</v>
      </c>
      <c r="C12" s="95" t="s">
        <v>191</v>
      </c>
      <c r="D12" s="96"/>
      <c r="E12" s="188" t="s">
        <v>192</v>
      </c>
      <c r="F12" s="331"/>
      <c r="G12" s="332"/>
      <c r="H12" s="96"/>
      <c r="I12" s="96"/>
      <c r="J12" s="170"/>
      <c r="K12" s="168"/>
      <c r="L12" s="172"/>
      <c r="M12" s="168"/>
      <c r="N12" s="163"/>
      <c r="O12" s="96" t="s">
        <v>201</v>
      </c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2">
    <tabColor indexed="11"/>
  </sheetPr>
  <dimension ref="A1:AK4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223" t="s">
        <v>206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257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302" t="s">
        <v>94</v>
      </c>
      <c r="P5" s="303" t="s">
        <v>100</v>
      </c>
      <c r="Q5" s="251"/>
      <c r="R5" s="302" t="s">
        <v>94</v>
      </c>
      <c r="S5" s="357" t="s">
        <v>132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304" t="s">
        <v>101</v>
      </c>
      <c r="P6" s="305" t="s">
        <v>96</v>
      </c>
      <c r="Q6" s="251"/>
      <c r="R6" s="304" t="s">
        <v>101</v>
      </c>
      <c r="S6" s="358" t="s">
        <v>133</v>
      </c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96" t="s">
        <v>81</v>
      </c>
      <c r="B7" s="308">
        <v>1</v>
      </c>
      <c r="C7" s="245" t="str">
        <f>IF($B7="","",VLOOKUP($B7,'FE45 elo'!$A$7:$O$22,5))</f>
        <v>570219</v>
      </c>
      <c r="D7" s="245">
        <f>IF($B7="","",VLOOKUP($B7,'FE45 elo'!$A$7:$O$22,15))</f>
        <v>2</v>
      </c>
      <c r="E7" s="242" t="str">
        <f>UPPER(IF($B7="","",VLOOKUP($B7,'FE45 elo'!$A$7:$O$22,2)))</f>
        <v>HAJÓS</v>
      </c>
      <c r="F7" s="244"/>
      <c r="G7" s="242" t="str">
        <f>IF($B7="","",VLOOKUP($B7,'FE45 elo'!$A$7:$O$22,3))</f>
        <v>Attila</v>
      </c>
      <c r="H7" s="244"/>
      <c r="I7" s="242">
        <f>IF($B7="","",VLOOKUP($B7,'FE45 elo'!$A$7:$O$22,4))</f>
        <v>0</v>
      </c>
      <c r="J7" s="233"/>
      <c r="K7" s="321" t="s">
        <v>348</v>
      </c>
      <c r="L7" s="582">
        <v>25</v>
      </c>
      <c r="M7" s="322"/>
      <c r="N7" s="251"/>
      <c r="O7" s="306" t="s">
        <v>102</v>
      </c>
      <c r="P7" s="307" t="s">
        <v>98</v>
      </c>
      <c r="Q7" s="251"/>
      <c r="R7" s="306" t="s">
        <v>102</v>
      </c>
      <c r="S7" s="359" t="s">
        <v>106</v>
      </c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309"/>
      <c r="C8" s="260"/>
      <c r="D8" s="260"/>
      <c r="E8" s="260"/>
      <c r="F8" s="260"/>
      <c r="G8" s="260"/>
      <c r="H8" s="260"/>
      <c r="I8" s="260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310">
        <v>4</v>
      </c>
      <c r="C9" s="245" t="str">
        <f>IF($B9="","",VLOOKUP($B9,'FE45 elo'!$A$7:$O$22,5))</f>
        <v>701113</v>
      </c>
      <c r="D9" s="245" t="str">
        <f>IF($B9="","",VLOOKUP($B9,'FE45 elo'!$A$7:$O$22,15))</f>
        <v>-</v>
      </c>
      <c r="E9" s="241" t="str">
        <f>UPPER(IF($B9="","",VLOOKUP($B9,'FE45 elo'!$A$7:$O$22,2)))</f>
        <v>KÁRPÁTI</v>
      </c>
      <c r="F9" s="246"/>
      <c r="G9" s="241" t="str">
        <f>IF($B9="","",VLOOKUP($B9,'FE45 elo'!$A$7:$O$22,3))</f>
        <v>Zoltán</v>
      </c>
      <c r="H9" s="246"/>
      <c r="I9" s="241">
        <f>IF($B9="","",VLOOKUP($B9,'FE45 elo'!$A$7:$O$22,4))</f>
        <v>0</v>
      </c>
      <c r="J9" s="233"/>
      <c r="K9" s="374" t="s">
        <v>316</v>
      </c>
      <c r="L9" s="582">
        <v>50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309"/>
      <c r="C10" s="260"/>
      <c r="D10" s="260"/>
      <c r="E10" s="260"/>
      <c r="F10" s="260"/>
      <c r="G10" s="260"/>
      <c r="H10" s="260"/>
      <c r="I10" s="260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310">
        <v>5</v>
      </c>
      <c r="C11" s="245" t="str">
        <f>IF($B11="","",VLOOKUP($B11,'FE45 elo'!$A$7:$O$22,5))</f>
        <v>680703</v>
      </c>
      <c r="D11" s="245" t="str">
        <f>IF($B11="","",VLOOKUP($B11,'FE45 elo'!$A$7:$O$22,15))</f>
        <v>-</v>
      </c>
      <c r="E11" s="241" t="str">
        <f>UPPER(IF($B11="","",VLOOKUP($B11,'FE45 elo'!$A$7:$O$22,2)))</f>
        <v>CSONKA</v>
      </c>
      <c r="F11" s="246"/>
      <c r="G11" s="241" t="str">
        <f>IF($B11="","",VLOOKUP($B11,'FE45 elo'!$A$7:$O$22,3))</f>
        <v>Attila</v>
      </c>
      <c r="H11" s="246"/>
      <c r="I11" s="241">
        <f>IF($B11="","",VLOOKUP($B11,'FE45 elo'!$A$7:$O$22,4))</f>
        <v>0</v>
      </c>
      <c r="J11" s="233"/>
      <c r="K11" s="374" t="s">
        <v>315</v>
      </c>
      <c r="L11" s="582">
        <v>35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33"/>
      <c r="B12" s="296"/>
      <c r="C12" s="288"/>
      <c r="D12" s="233"/>
      <c r="E12" s="233"/>
      <c r="F12" s="233"/>
      <c r="G12" s="233"/>
      <c r="H12" s="233"/>
      <c r="I12" s="233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96" t="s">
        <v>88</v>
      </c>
      <c r="B13" s="308">
        <v>2</v>
      </c>
      <c r="C13" s="245" t="str">
        <f>IF($B13="","",VLOOKUP($B13,'FE45 elo'!$A$7:$O$22,5))</f>
        <v>740210</v>
      </c>
      <c r="D13" s="245">
        <f>IF($B13="","",VLOOKUP($B13,'FE45 elo'!$A$7:$O$22,15))</f>
        <v>13</v>
      </c>
      <c r="E13" s="242" t="str">
        <f>UPPER(IF($B13="","",VLOOKUP($B13,'FE45 elo'!$A$7:$O$22,2)))</f>
        <v>MÉSZÁROS</v>
      </c>
      <c r="F13" s="244"/>
      <c r="G13" s="242" t="str">
        <f>IF($B13="","",VLOOKUP($B13,'FE45 elo'!$A$7:$O$22,3))</f>
        <v>András</v>
      </c>
      <c r="H13" s="244"/>
      <c r="I13" s="242">
        <f>IF($B13="","",VLOOKUP($B13,'FE45 elo'!$A$7:$O$22,4))</f>
        <v>0</v>
      </c>
      <c r="J13" s="233"/>
      <c r="K13" s="374" t="s">
        <v>317</v>
      </c>
      <c r="L13" s="582">
        <v>75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59"/>
      <c r="B14" s="309"/>
      <c r="C14" s="260"/>
      <c r="D14" s="260"/>
      <c r="E14" s="260"/>
      <c r="F14" s="260"/>
      <c r="G14" s="260"/>
      <c r="H14" s="260"/>
      <c r="I14" s="260"/>
      <c r="J14" s="233"/>
      <c r="K14" s="259"/>
      <c r="L14" s="583"/>
      <c r="M14" s="32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59" t="s">
        <v>89</v>
      </c>
      <c r="B15" s="310">
        <v>3</v>
      </c>
      <c r="C15" s="245" t="str">
        <f>IF($B15="","",VLOOKUP($B15,'FE45 elo'!$A$7:$O$22,5))</f>
        <v>751211</v>
      </c>
      <c r="D15" s="245" t="str">
        <f>IF($B15="","",VLOOKUP($B15,'FE45 elo'!$A$7:$O$22,15))</f>
        <v>-</v>
      </c>
      <c r="E15" s="241" t="str">
        <f>UPPER(IF($B15="","",VLOOKUP($B15,'FE45 elo'!$A$7:$O$22,2)))</f>
        <v>SZVITEK</v>
      </c>
      <c r="F15" s="246"/>
      <c r="G15" s="241" t="str">
        <f>IF($B15="","",VLOOKUP($B15,'FE45 elo'!$A$7:$O$22,3))</f>
        <v>László</v>
      </c>
      <c r="H15" s="246"/>
      <c r="I15" s="241">
        <f>IF($B15="","",VLOOKUP($B15,'FE45 elo'!$A$7:$O$22,4))</f>
        <v>0</v>
      </c>
      <c r="J15" s="233"/>
      <c r="K15" s="374" t="s">
        <v>315</v>
      </c>
      <c r="L15" s="582">
        <v>35</v>
      </c>
      <c r="M15" s="322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59"/>
      <c r="B16" s="309"/>
      <c r="C16" s="260"/>
      <c r="D16" s="260"/>
      <c r="E16" s="260"/>
      <c r="F16" s="260"/>
      <c r="G16" s="260"/>
      <c r="H16" s="260"/>
      <c r="I16" s="260"/>
      <c r="J16" s="233"/>
      <c r="K16" s="259"/>
      <c r="L16" s="583"/>
      <c r="M16" s="32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59" t="s">
        <v>90</v>
      </c>
      <c r="B17" s="310">
        <v>6</v>
      </c>
      <c r="C17" s="245" t="str">
        <f>IF($B17="","",VLOOKUP($B17,'FE45 elo'!$A$7:$O$22,5))</f>
        <v>731005</v>
      </c>
      <c r="D17" s="245" t="str">
        <f>IF($B17="","",VLOOKUP($B17,'FE45 elo'!$A$7:$O$22,15))</f>
        <v>-</v>
      </c>
      <c r="E17" s="241" t="str">
        <f>UPPER(IF($B17="","",VLOOKUP($B17,'FE45 elo'!$A$7:$O$22,2)))</f>
        <v>KOPONYÁS</v>
      </c>
      <c r="F17" s="246"/>
      <c r="G17" s="241" t="str">
        <f>IF($B17="","",VLOOKUP($B17,'FE45 elo'!$A$7:$O$22,3))</f>
        <v>Tibor</v>
      </c>
      <c r="H17" s="246"/>
      <c r="I17" s="241">
        <f>IF($B17="","",VLOOKUP($B17,'FE45 elo'!$A$7:$O$22,4))</f>
        <v>0</v>
      </c>
      <c r="J17" s="233"/>
      <c r="K17" s="321" t="s">
        <v>349</v>
      </c>
      <c r="L17" s="582">
        <v>25</v>
      </c>
      <c r="M17" s="322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2.7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2.7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2.7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2.7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33"/>
      <c r="B22" s="576"/>
      <c r="C22" s="576"/>
      <c r="D22" s="573" t="str">
        <f>E7</f>
        <v>HAJÓS</v>
      </c>
      <c r="E22" s="573"/>
      <c r="F22" s="573" t="str">
        <f>E9</f>
        <v>KÁRPÁTI</v>
      </c>
      <c r="G22" s="573"/>
      <c r="H22" s="573" t="str">
        <f>E11</f>
        <v>CSONKA</v>
      </c>
      <c r="I22" s="573"/>
      <c r="J22" s="233"/>
      <c r="K22" s="233"/>
      <c r="L22" s="233"/>
      <c r="M22" s="297" t="s">
        <v>85</v>
      </c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8.75" customHeight="1">
      <c r="A23" s="295" t="s">
        <v>81</v>
      </c>
      <c r="B23" s="566" t="str">
        <f>E7</f>
        <v>HAJÓS</v>
      </c>
      <c r="C23" s="566"/>
      <c r="D23" s="571"/>
      <c r="E23" s="571"/>
      <c r="F23" s="567" t="s">
        <v>313</v>
      </c>
      <c r="G23" s="568"/>
      <c r="H23" s="567" t="s">
        <v>325</v>
      </c>
      <c r="I23" s="568"/>
      <c r="J23" s="233"/>
      <c r="K23" s="233"/>
      <c r="L23" s="233"/>
      <c r="M23" s="299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8.75" customHeight="1">
      <c r="A24" s="295" t="s">
        <v>82</v>
      </c>
      <c r="B24" s="566" t="str">
        <f>E9</f>
        <v>KÁRPÁTI</v>
      </c>
      <c r="C24" s="566"/>
      <c r="D24" s="567" t="s">
        <v>314</v>
      </c>
      <c r="E24" s="568"/>
      <c r="F24" s="571"/>
      <c r="G24" s="571"/>
      <c r="H24" s="567" t="s">
        <v>319</v>
      </c>
      <c r="I24" s="568"/>
      <c r="J24" s="233"/>
      <c r="K24" s="233"/>
      <c r="L24" s="233"/>
      <c r="M24" s="299">
        <v>1</v>
      </c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8.75" customHeight="1">
      <c r="A25" s="295" t="s">
        <v>83</v>
      </c>
      <c r="B25" s="566" t="str">
        <f>E11</f>
        <v>CSONKA</v>
      </c>
      <c r="C25" s="566"/>
      <c r="D25" s="567" t="s">
        <v>326</v>
      </c>
      <c r="E25" s="568"/>
      <c r="F25" s="567" t="s">
        <v>321</v>
      </c>
      <c r="G25" s="568"/>
      <c r="H25" s="571"/>
      <c r="I25" s="571"/>
      <c r="J25" s="233"/>
      <c r="K25" s="233"/>
      <c r="L25" s="233"/>
      <c r="M25" s="299">
        <v>2</v>
      </c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300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8.75" customHeight="1">
      <c r="A27" s="233"/>
      <c r="B27" s="576"/>
      <c r="C27" s="576"/>
      <c r="D27" s="570" t="str">
        <f>E13</f>
        <v>MÉSZÁROS</v>
      </c>
      <c r="E27" s="570"/>
      <c r="F27" s="570" t="str">
        <f>E15</f>
        <v>SZVITEK</v>
      </c>
      <c r="G27" s="570"/>
      <c r="H27" s="570" t="str">
        <f>E17</f>
        <v>KOPONYÁS</v>
      </c>
      <c r="I27" s="570"/>
      <c r="J27" s="233"/>
      <c r="K27" s="233"/>
      <c r="L27" s="233"/>
      <c r="M27" s="300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8.75" customHeight="1">
      <c r="A28" s="295" t="s">
        <v>88</v>
      </c>
      <c r="B28" s="566" t="str">
        <f>E13</f>
        <v>MÉSZÁROS</v>
      </c>
      <c r="C28" s="566"/>
      <c r="D28" s="571"/>
      <c r="E28" s="571"/>
      <c r="F28" s="567" t="s">
        <v>312</v>
      </c>
      <c r="G28" s="568"/>
      <c r="H28" s="567" t="s">
        <v>312</v>
      </c>
      <c r="I28" s="568"/>
      <c r="J28" s="233"/>
      <c r="K28" s="233"/>
      <c r="L28" s="233"/>
      <c r="M28" s="299">
        <v>1</v>
      </c>
    </row>
    <row r="29" spans="1:13" ht="18.75" customHeight="1">
      <c r="A29" s="295" t="s">
        <v>89</v>
      </c>
      <c r="B29" s="566" t="str">
        <f>E15</f>
        <v>SZVITEK</v>
      </c>
      <c r="C29" s="566"/>
      <c r="D29" s="567" t="s">
        <v>311</v>
      </c>
      <c r="E29" s="568"/>
      <c r="F29" s="571"/>
      <c r="G29" s="571"/>
      <c r="H29" s="567" t="s">
        <v>322</v>
      </c>
      <c r="I29" s="568"/>
      <c r="J29" s="233"/>
      <c r="K29" s="233"/>
      <c r="L29" s="233"/>
      <c r="M29" s="299">
        <v>2</v>
      </c>
    </row>
    <row r="30" spans="1:13" ht="18.75" customHeight="1">
      <c r="A30" s="295" t="s">
        <v>90</v>
      </c>
      <c r="B30" s="566" t="str">
        <f>E17</f>
        <v>KOPONYÁS</v>
      </c>
      <c r="C30" s="566"/>
      <c r="D30" s="567" t="s">
        <v>311</v>
      </c>
      <c r="E30" s="568"/>
      <c r="F30" s="567" t="s">
        <v>323</v>
      </c>
      <c r="G30" s="568"/>
      <c r="H30" s="571"/>
      <c r="I30" s="571"/>
      <c r="J30" s="233"/>
      <c r="K30" s="233"/>
      <c r="L30" s="233"/>
      <c r="M30" s="299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3" ht="12.75">
      <c r="A32" s="233" t="s">
        <v>59</v>
      </c>
      <c r="B32" s="233"/>
      <c r="C32" s="579" t="str">
        <f>IF(M23=1,B23,IF(M24=1,B24,IF(M25=1,B25,"")))</f>
        <v>KÁRPÁTI</v>
      </c>
      <c r="D32" s="579"/>
      <c r="E32" s="259" t="s">
        <v>92</v>
      </c>
      <c r="F32" s="580" t="str">
        <f>IF(M28=1,B28,IF(M29=1,B29,IF(M30=1,B30,"")))</f>
        <v>MÉSZÁROS</v>
      </c>
      <c r="G32" s="580"/>
      <c r="H32" s="233"/>
      <c r="I32" s="558" t="s">
        <v>347</v>
      </c>
      <c r="J32" s="233"/>
      <c r="K32" s="233"/>
      <c r="L32" s="233"/>
      <c r="M32" s="233"/>
    </row>
    <row r="33" spans="1:13" ht="12.75">
      <c r="A33" s="233"/>
      <c r="B33" s="233"/>
      <c r="C33" s="233"/>
      <c r="D33" s="233"/>
      <c r="E33" s="233"/>
      <c r="F33" s="259"/>
      <c r="G33" s="259"/>
      <c r="H33" s="233"/>
      <c r="I33" s="233"/>
      <c r="J33" s="233"/>
      <c r="K33" s="233"/>
      <c r="L33" s="233"/>
      <c r="M33" s="233"/>
    </row>
    <row r="34" spans="1:13" ht="12.75">
      <c r="A34" s="233" t="s">
        <v>91</v>
      </c>
      <c r="B34" s="233"/>
      <c r="C34" s="579" t="str">
        <f>IF(M23=2,B23,IF(M24=2,B24,IF(M25=2,B25,"")))</f>
        <v>CSONKA</v>
      </c>
      <c r="D34" s="579"/>
      <c r="E34" s="259" t="s">
        <v>92</v>
      </c>
      <c r="F34" s="579" t="str">
        <f>IF(M28=2,B28,IF(M29=2,B29,IF(M30=2,B30,"")))</f>
        <v>SZVITEK</v>
      </c>
      <c r="G34" s="579"/>
      <c r="H34" s="233"/>
      <c r="I34" s="232"/>
      <c r="J34" s="233"/>
      <c r="K34" s="233"/>
      <c r="L34" s="233"/>
      <c r="M34" s="233"/>
    </row>
    <row r="35" spans="1:13" ht="12.75">
      <c r="A35" s="233"/>
      <c r="B35" s="233"/>
      <c r="C35" s="298"/>
      <c r="D35" s="298"/>
      <c r="E35" s="259"/>
      <c r="F35" s="298"/>
      <c r="G35" s="298"/>
      <c r="H35" s="233"/>
      <c r="I35" s="233"/>
      <c r="J35" s="233"/>
      <c r="K35" s="233"/>
      <c r="L35" s="233"/>
      <c r="M35" s="233"/>
    </row>
    <row r="36" spans="1:13" ht="12.75">
      <c r="A36" s="233" t="s">
        <v>93</v>
      </c>
      <c r="B36" s="233"/>
      <c r="C36" s="579">
        <f>IF(M23=3,B23,IF(M24=3,B24,IF(M25=3,B25,"")))</f>
      </c>
      <c r="D36" s="579"/>
      <c r="E36" s="259" t="s">
        <v>92</v>
      </c>
      <c r="F36" s="579">
        <f>IF(M28=3,B28,IF(M29=3,B29,IF(M30=3,B30,"")))</f>
      </c>
      <c r="G36" s="579"/>
      <c r="H36" s="233"/>
      <c r="I36" s="232"/>
      <c r="J36" s="233"/>
      <c r="K36" s="233"/>
      <c r="L36" s="233"/>
      <c r="M36" s="233"/>
    </row>
    <row r="37" spans="1:13" ht="12.7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1:19" ht="12.7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2"/>
      <c r="M38" s="233"/>
      <c r="O38" s="251"/>
      <c r="P38" s="251"/>
      <c r="Q38" s="251"/>
      <c r="R38" s="251"/>
      <c r="S38" s="251"/>
    </row>
    <row r="39" spans="1:19" ht="12.75">
      <c r="A39" s="122" t="s">
        <v>43</v>
      </c>
      <c r="B39" s="123"/>
      <c r="C39" s="191"/>
      <c r="D39" s="267" t="s">
        <v>4</v>
      </c>
      <c r="E39" s="268" t="s">
        <v>45</v>
      </c>
      <c r="F39" s="286"/>
      <c r="G39" s="267" t="s">
        <v>4</v>
      </c>
      <c r="H39" s="268" t="s">
        <v>56</v>
      </c>
      <c r="I39" s="143"/>
      <c r="J39" s="268" t="s">
        <v>57</v>
      </c>
      <c r="K39" s="142" t="s">
        <v>58</v>
      </c>
      <c r="L39" s="34"/>
      <c r="M39" s="286"/>
      <c r="O39" s="251"/>
      <c r="P39" s="261"/>
      <c r="Q39" s="261"/>
      <c r="R39" s="262"/>
      <c r="S39" s="251"/>
    </row>
    <row r="40" spans="1:19" ht="12.75">
      <c r="A40" s="236" t="s">
        <v>44</v>
      </c>
      <c r="B40" s="237"/>
      <c r="C40" s="238"/>
      <c r="D40" s="269">
        <v>1</v>
      </c>
      <c r="E40" s="572" t="str">
        <f>IF(D40&gt;$R$47,,UPPER(VLOOKUP(D40,'FE45 elo'!$A$7:$Q$134,2)))</f>
        <v>HAJÓS</v>
      </c>
      <c r="F40" s="572"/>
      <c r="G40" s="280" t="s">
        <v>5</v>
      </c>
      <c r="H40" s="237"/>
      <c r="I40" s="270"/>
      <c r="J40" s="281"/>
      <c r="K40" s="234" t="s">
        <v>48</v>
      </c>
      <c r="L40" s="287"/>
      <c r="M40" s="271"/>
      <c r="O40" s="251"/>
      <c r="P40" s="263"/>
      <c r="Q40" s="263"/>
      <c r="R40" s="264"/>
      <c r="S40" s="251"/>
    </row>
    <row r="41" spans="1:19" ht="12.75">
      <c r="A41" s="239" t="s">
        <v>55</v>
      </c>
      <c r="B41" s="141"/>
      <c r="C41" s="240"/>
      <c r="D41" s="272">
        <v>2</v>
      </c>
      <c r="E41" s="565" t="str">
        <f>IF(D41&gt;$R$47,,UPPER(VLOOKUP(D41,'FE45 elo'!$A$7:$Q$134,2)))</f>
        <v>MÉSZÁROS</v>
      </c>
      <c r="F41" s="565"/>
      <c r="G41" s="282" t="s">
        <v>6</v>
      </c>
      <c r="H41" s="273"/>
      <c r="I41" s="274"/>
      <c r="J41" s="85"/>
      <c r="K41" s="284"/>
      <c r="L41" s="232"/>
      <c r="M41" s="279"/>
      <c r="O41" s="251"/>
      <c r="P41" s="264"/>
      <c r="Q41" s="265"/>
      <c r="R41" s="264"/>
      <c r="S41" s="251"/>
    </row>
    <row r="42" spans="1:19" ht="12.75">
      <c r="A42" s="157"/>
      <c r="B42" s="158"/>
      <c r="C42" s="159"/>
      <c r="D42" s="272"/>
      <c r="E42" s="276"/>
      <c r="F42" s="277"/>
      <c r="G42" s="282" t="s">
        <v>7</v>
      </c>
      <c r="H42" s="273"/>
      <c r="I42" s="274"/>
      <c r="J42" s="85"/>
      <c r="K42" s="234" t="s">
        <v>49</v>
      </c>
      <c r="L42" s="287"/>
      <c r="M42" s="271"/>
      <c r="O42" s="251"/>
      <c r="P42" s="263"/>
      <c r="Q42" s="263"/>
      <c r="R42" s="264"/>
      <c r="S42" s="251"/>
    </row>
    <row r="43" spans="1:19" ht="12.75">
      <c r="A43" s="124"/>
      <c r="B43" s="189"/>
      <c r="C43" s="125"/>
      <c r="D43" s="272"/>
      <c r="E43" s="276"/>
      <c r="F43" s="277"/>
      <c r="G43" s="282" t="s">
        <v>8</v>
      </c>
      <c r="H43" s="273"/>
      <c r="I43" s="274"/>
      <c r="J43" s="85"/>
      <c r="K43" s="285"/>
      <c r="L43" s="277"/>
      <c r="M43" s="275"/>
      <c r="O43" s="251"/>
      <c r="P43" s="264"/>
      <c r="Q43" s="265"/>
      <c r="R43" s="264"/>
      <c r="S43" s="251"/>
    </row>
    <row r="44" spans="1:19" ht="12.75">
      <c r="A44" s="145"/>
      <c r="B44" s="160"/>
      <c r="C44" s="190"/>
      <c r="D44" s="272"/>
      <c r="E44" s="276"/>
      <c r="F44" s="277"/>
      <c r="G44" s="282" t="s">
        <v>9</v>
      </c>
      <c r="H44" s="273"/>
      <c r="I44" s="274"/>
      <c r="J44" s="85"/>
      <c r="K44" s="239"/>
      <c r="L44" s="232"/>
      <c r="M44" s="279"/>
      <c r="O44" s="251"/>
      <c r="P44" s="264"/>
      <c r="Q44" s="265"/>
      <c r="R44" s="264"/>
      <c r="S44" s="251"/>
    </row>
    <row r="45" spans="1:19" ht="12.75">
      <c r="A45" s="146"/>
      <c r="B45" s="164"/>
      <c r="C45" s="125"/>
      <c r="D45" s="272"/>
      <c r="E45" s="276"/>
      <c r="F45" s="277"/>
      <c r="G45" s="282" t="s">
        <v>10</v>
      </c>
      <c r="H45" s="273"/>
      <c r="I45" s="274"/>
      <c r="J45" s="85"/>
      <c r="K45" s="234" t="s">
        <v>34</v>
      </c>
      <c r="L45" s="287"/>
      <c r="M45" s="271"/>
      <c r="O45" s="251"/>
      <c r="P45" s="263"/>
      <c r="Q45" s="263"/>
      <c r="R45" s="264"/>
      <c r="S45" s="251"/>
    </row>
    <row r="46" spans="1:19" ht="12.75">
      <c r="A46" s="146"/>
      <c r="B46" s="164"/>
      <c r="C46" s="155"/>
      <c r="D46" s="272"/>
      <c r="E46" s="276"/>
      <c r="F46" s="277"/>
      <c r="G46" s="282" t="s">
        <v>11</v>
      </c>
      <c r="H46" s="273"/>
      <c r="I46" s="274"/>
      <c r="J46" s="85"/>
      <c r="K46" s="285"/>
      <c r="L46" s="277"/>
      <c r="M46" s="275"/>
      <c r="O46" s="251"/>
      <c r="P46" s="264"/>
      <c r="Q46" s="265"/>
      <c r="R46" s="264"/>
      <c r="S46" s="251"/>
    </row>
    <row r="47" spans="1:19" ht="12.75">
      <c r="A47" s="147"/>
      <c r="B47" s="144"/>
      <c r="C47" s="156"/>
      <c r="D47" s="278"/>
      <c r="E47" s="126"/>
      <c r="F47" s="232"/>
      <c r="G47" s="283" t="s">
        <v>12</v>
      </c>
      <c r="H47" s="141"/>
      <c r="I47" s="235"/>
      <c r="J47" s="127"/>
      <c r="K47" s="239" t="str">
        <f>L4</f>
        <v>Nagyistók-Nádasi Judit</v>
      </c>
      <c r="L47" s="232"/>
      <c r="M47" s="279"/>
      <c r="O47" s="251"/>
      <c r="P47" s="264"/>
      <c r="Q47" s="265"/>
      <c r="R47" s="266">
        <f>MIN(4,'FE45 elo'!Q5)</f>
        <v>4</v>
      </c>
      <c r="S47" s="251"/>
    </row>
    <row r="48" spans="15:19" ht="12.75">
      <c r="O48" s="251"/>
      <c r="P48" s="251"/>
      <c r="Q48" s="251"/>
      <c r="R48" s="251"/>
      <c r="S48" s="251"/>
    </row>
    <row r="49" spans="15:19" ht="12.75">
      <c r="O49" s="251"/>
      <c r="P49" s="251"/>
      <c r="Q49" s="251"/>
      <c r="R49" s="251"/>
      <c r="S49" s="251"/>
    </row>
  </sheetData>
  <sheetProtection/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priority="1" dxfId="1" stopIfTrue="1">
      <formula>$O$1="CU"</formula>
    </cfRule>
  </conditionalFormatting>
  <conditionalFormatting sqref="E7 E9 E11 E13 E15 E17">
    <cfRule type="cellIs" priority="2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S10" sqref="S10"/>
      <selection pane="bottomLeft" activeCell="C3" sqref="C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3.00390625" style="0" customWidth="1"/>
    <col min="4" max="4" width="3.421875" style="42" customWidth="1"/>
    <col min="5" max="5" width="12.140625" style="42" customWidth="1"/>
    <col min="6" max="6" width="5.8515625" style="42" customWidth="1"/>
    <col min="7" max="7" width="2.28125" style="42" customWidth="1"/>
    <col min="8" max="8" width="13.8515625" style="92" customWidth="1"/>
    <col min="9" max="9" width="10.57421875" style="42" customWidth="1"/>
    <col min="10" max="10" width="3.421875" style="42" customWidth="1"/>
    <col min="11" max="11" width="10.28125" style="42" customWidth="1"/>
    <col min="12" max="12" width="5.8515625" style="42" customWidth="1"/>
    <col min="13" max="13" width="11.28125" style="42" customWidth="1"/>
    <col min="14" max="14" width="5.8515625" style="42" customWidth="1"/>
    <col min="15" max="15" width="6.8515625" style="42" bestFit="1" customWidth="1"/>
    <col min="16" max="16" width="5.8515625" style="42" customWidth="1"/>
  </cols>
  <sheetData>
    <row r="1" spans="1:16" ht="26.25">
      <c r="A1" s="86" t="str">
        <f>Altalanos!$A$6</f>
        <v>Halker Kupa</v>
      </c>
      <c r="B1" s="86"/>
      <c r="C1" s="86"/>
      <c r="D1" s="87"/>
      <c r="E1" s="87"/>
      <c r="F1" s="162"/>
      <c r="G1" s="162"/>
      <c r="H1" s="185" t="s">
        <v>62</v>
      </c>
      <c r="I1" s="87"/>
      <c r="J1" s="88"/>
      <c r="K1" s="88"/>
      <c r="L1" s="88"/>
      <c r="M1" s="88"/>
      <c r="N1" s="88"/>
      <c r="O1" s="130"/>
      <c r="P1" s="98"/>
    </row>
    <row r="2" spans="1:16" ht="13.5" thickBot="1">
      <c r="A2" s="89"/>
      <c r="B2" s="89" t="s">
        <v>53</v>
      </c>
      <c r="C2" s="89" t="s">
        <v>227</v>
      </c>
      <c r="D2" s="131"/>
      <c r="E2" s="131"/>
      <c r="F2" s="131"/>
      <c r="G2" s="131"/>
      <c r="H2" s="185" t="s">
        <v>63</v>
      </c>
      <c r="I2" s="93"/>
      <c r="J2" s="93"/>
      <c r="K2" s="82"/>
      <c r="L2" s="82"/>
      <c r="M2" s="82"/>
      <c r="N2" s="82"/>
      <c r="O2" s="132"/>
      <c r="P2" s="99"/>
    </row>
    <row r="3" spans="1:16" s="2" customFormat="1" ht="12.75">
      <c r="A3" s="202" t="s">
        <v>69</v>
      </c>
      <c r="B3" s="203"/>
      <c r="C3" s="204"/>
      <c r="D3" s="205"/>
      <c r="E3" s="206"/>
      <c r="F3" s="21"/>
      <c r="G3" s="21"/>
      <c r="H3" s="108"/>
      <c r="I3" s="21"/>
      <c r="J3" s="28"/>
      <c r="K3" s="28"/>
      <c r="L3" s="28"/>
      <c r="M3" s="133" t="s">
        <v>34</v>
      </c>
      <c r="N3" s="110"/>
      <c r="O3" s="110"/>
      <c r="P3" s="134"/>
    </row>
    <row r="4" spans="1:16" s="2" customFormat="1" ht="12.75">
      <c r="A4" s="52" t="s">
        <v>24</v>
      </c>
      <c r="B4" s="52"/>
      <c r="C4" s="50" t="s">
        <v>21</v>
      </c>
      <c r="D4" s="50"/>
      <c r="E4" s="50"/>
      <c r="F4" s="50"/>
      <c r="G4" s="50"/>
      <c r="H4" s="50" t="s">
        <v>29</v>
      </c>
      <c r="I4" s="52"/>
      <c r="J4" s="53"/>
      <c r="K4" s="53"/>
      <c r="L4" s="53" t="s">
        <v>30</v>
      </c>
      <c r="M4" s="128"/>
      <c r="N4" s="135"/>
      <c r="O4" s="135"/>
      <c r="P4" s="114"/>
    </row>
    <row r="5" spans="1:16" s="2" customFormat="1" ht="13.5" thickBot="1">
      <c r="A5" s="560" t="str">
        <f>Altalanos!$A$10</f>
        <v>2020.09.11-13.</v>
      </c>
      <c r="B5" s="560"/>
      <c r="C5" s="120">
        <f>Altalanos!$C$10</f>
        <v>0</v>
      </c>
      <c r="D5" s="91"/>
      <c r="E5" s="91"/>
      <c r="F5" s="91"/>
      <c r="G5" s="91"/>
      <c r="H5" s="121"/>
      <c r="I5" s="94"/>
      <c r="J5" s="84"/>
      <c r="K5" s="84"/>
      <c r="L5" s="84" t="str">
        <f>Altalanos!$E$10</f>
        <v>Nagyistók-Nádasi Judit</v>
      </c>
      <c r="M5" s="115"/>
      <c r="N5" s="94"/>
      <c r="O5" s="94"/>
      <c r="P5" s="116">
        <f>COUNTA(P8:P87)</f>
        <v>0</v>
      </c>
    </row>
    <row r="6" spans="1:16" s="136" customFormat="1" ht="12" customHeight="1">
      <c r="A6" s="137"/>
      <c r="B6" s="561" t="s">
        <v>64</v>
      </c>
      <c r="C6" s="562"/>
      <c r="D6" s="562"/>
      <c r="E6" s="562"/>
      <c r="F6" s="562"/>
      <c r="G6" s="328"/>
      <c r="H6" s="563" t="s">
        <v>65</v>
      </c>
      <c r="I6" s="562"/>
      <c r="J6" s="562"/>
      <c r="K6" s="562"/>
      <c r="L6" s="564"/>
      <c r="M6" s="563" t="s">
        <v>66</v>
      </c>
      <c r="N6" s="562"/>
      <c r="O6" s="562"/>
      <c r="P6" s="564"/>
    </row>
    <row r="7" spans="1:16" ht="47.25" customHeight="1" thickBot="1">
      <c r="A7" s="102" t="s">
        <v>31</v>
      </c>
      <c r="B7" s="103" t="s">
        <v>27</v>
      </c>
      <c r="C7" s="103" t="s">
        <v>28</v>
      </c>
      <c r="D7" s="103" t="s">
        <v>32</v>
      </c>
      <c r="E7" s="103" t="s">
        <v>33</v>
      </c>
      <c r="F7" s="351" t="s">
        <v>130</v>
      </c>
      <c r="G7" s="211" t="s">
        <v>129</v>
      </c>
      <c r="H7" s="102" t="s">
        <v>27</v>
      </c>
      <c r="I7" s="103" t="s">
        <v>28</v>
      </c>
      <c r="J7" s="103" t="s">
        <v>32</v>
      </c>
      <c r="K7" s="103" t="s">
        <v>33</v>
      </c>
      <c r="L7" s="104" t="s">
        <v>131</v>
      </c>
      <c r="M7" s="102" t="s">
        <v>129</v>
      </c>
      <c r="N7" s="129" t="s">
        <v>67</v>
      </c>
      <c r="O7" s="103" t="s">
        <v>68</v>
      </c>
      <c r="P7" s="104" t="s">
        <v>40</v>
      </c>
    </row>
    <row r="8" spans="1:16" s="11" customFormat="1" ht="18.75" customHeight="1">
      <c r="A8" s="352">
        <v>1</v>
      </c>
      <c r="B8" s="215" t="s">
        <v>194</v>
      </c>
      <c r="C8" s="95" t="s">
        <v>159</v>
      </c>
      <c r="D8" s="96"/>
      <c r="E8" s="96">
        <v>680702</v>
      </c>
      <c r="F8" s="106">
        <v>2</v>
      </c>
      <c r="G8" s="349"/>
      <c r="H8" s="212" t="s">
        <v>145</v>
      </c>
      <c r="I8" s="139" t="s">
        <v>159</v>
      </c>
      <c r="J8" s="96"/>
      <c r="K8" s="96">
        <v>520609</v>
      </c>
      <c r="L8" s="97">
        <v>3</v>
      </c>
      <c r="M8" s="96"/>
      <c r="N8" s="97"/>
      <c r="O8" s="210">
        <f>F8+L8</f>
        <v>5</v>
      </c>
      <c r="P8" s="97"/>
    </row>
    <row r="9" spans="1:16" s="11" customFormat="1" ht="18.75" customHeight="1">
      <c r="A9" s="353">
        <v>2</v>
      </c>
      <c r="B9" s="215" t="s">
        <v>158</v>
      </c>
      <c r="C9" s="95" t="s">
        <v>159</v>
      </c>
      <c r="D9" s="96"/>
      <c r="E9" s="96">
        <v>540713</v>
      </c>
      <c r="F9" s="106">
        <v>4</v>
      </c>
      <c r="G9" s="349"/>
      <c r="H9" s="212" t="s">
        <v>149</v>
      </c>
      <c r="I9" s="139" t="s">
        <v>150</v>
      </c>
      <c r="J9" s="96"/>
      <c r="K9" s="96">
        <v>580319</v>
      </c>
      <c r="L9" s="106">
        <v>5</v>
      </c>
      <c r="M9" s="96"/>
      <c r="N9" s="97"/>
      <c r="O9" s="210">
        <f>F9+L9</f>
        <v>9</v>
      </c>
      <c r="P9" s="97"/>
    </row>
    <row r="10" spans="1:16" s="11" customFormat="1" ht="18.75" customHeight="1">
      <c r="A10" s="353">
        <v>3</v>
      </c>
      <c r="B10" s="215" t="s">
        <v>195</v>
      </c>
      <c r="C10" s="95" t="s">
        <v>197</v>
      </c>
      <c r="D10" s="96"/>
      <c r="E10" s="96">
        <v>690508</v>
      </c>
      <c r="F10" s="106" t="s">
        <v>201</v>
      </c>
      <c r="G10" s="349"/>
      <c r="H10" s="212" t="s">
        <v>195</v>
      </c>
      <c r="I10" s="139" t="s">
        <v>196</v>
      </c>
      <c r="J10" s="96"/>
      <c r="K10" s="96"/>
      <c r="L10" s="106" t="s">
        <v>201</v>
      </c>
      <c r="M10" s="96"/>
      <c r="N10" s="97"/>
      <c r="O10" s="210" t="s">
        <v>201</v>
      </c>
      <c r="P10" s="97"/>
    </row>
    <row r="11" spans="1:16" s="11" customFormat="1" ht="18.75" customHeight="1">
      <c r="A11" s="353">
        <v>4</v>
      </c>
      <c r="B11" s="215" t="s">
        <v>215</v>
      </c>
      <c r="C11" s="95" t="s">
        <v>216</v>
      </c>
      <c r="D11" s="96"/>
      <c r="E11" s="96">
        <v>620316</v>
      </c>
      <c r="F11" s="106" t="s">
        <v>201</v>
      </c>
      <c r="G11" s="349"/>
      <c r="H11" s="212" t="s">
        <v>217</v>
      </c>
      <c r="I11" s="139" t="s">
        <v>218</v>
      </c>
      <c r="J11" s="96"/>
      <c r="K11" s="96">
        <v>490417</v>
      </c>
      <c r="L11" s="106" t="s">
        <v>201</v>
      </c>
      <c r="M11" s="96"/>
      <c r="N11" s="97"/>
      <c r="O11" s="210" t="s">
        <v>201</v>
      </c>
      <c r="P11" s="97"/>
    </row>
    <row r="12" spans="1:16" s="11" customFormat="1" ht="18.75" customHeight="1">
      <c r="A12" s="353">
        <v>5</v>
      </c>
      <c r="B12" s="215"/>
      <c r="C12" s="95"/>
      <c r="D12" s="96"/>
      <c r="E12" s="96"/>
      <c r="F12" s="106"/>
      <c r="G12" s="349"/>
      <c r="H12" s="212"/>
      <c r="I12" s="139"/>
      <c r="J12" s="96"/>
      <c r="K12" s="96"/>
      <c r="L12" s="106"/>
      <c r="M12" s="96"/>
      <c r="N12" s="97"/>
      <c r="O12" s="210"/>
      <c r="P12" s="97"/>
    </row>
    <row r="13" spans="1:16" s="11" customFormat="1" ht="18.75" customHeight="1">
      <c r="A13" s="353">
        <v>6</v>
      </c>
      <c r="B13" s="215"/>
      <c r="C13" s="95"/>
      <c r="D13" s="96"/>
      <c r="E13" s="362"/>
      <c r="F13" s="97"/>
      <c r="G13" s="349"/>
      <c r="H13" s="215"/>
      <c r="I13" s="95"/>
      <c r="J13" s="96"/>
      <c r="K13" s="362"/>
      <c r="L13" s="97"/>
      <c r="M13" s="96"/>
      <c r="N13" s="97"/>
      <c r="O13" s="210">
        <f aca="true" t="shared" si="0" ref="O13:O32">SUM(F13:L13)</f>
        <v>0</v>
      </c>
      <c r="P13" s="97"/>
    </row>
    <row r="14" spans="1:16" s="11" customFormat="1" ht="18.75" customHeight="1">
      <c r="A14" s="353">
        <v>7</v>
      </c>
      <c r="B14" s="215"/>
      <c r="C14" s="95"/>
      <c r="D14" s="96"/>
      <c r="E14" s="362"/>
      <c r="F14" s="97"/>
      <c r="G14" s="349"/>
      <c r="H14" s="215"/>
      <c r="I14" s="95"/>
      <c r="J14" s="96"/>
      <c r="K14" s="362"/>
      <c r="L14" s="97"/>
      <c r="M14" s="96"/>
      <c r="N14" s="97"/>
      <c r="O14" s="210">
        <f t="shared" si="0"/>
        <v>0</v>
      </c>
      <c r="P14" s="97"/>
    </row>
    <row r="15" spans="1:16" s="11" customFormat="1" ht="18.75" customHeight="1">
      <c r="A15" s="353">
        <v>8</v>
      </c>
      <c r="B15" s="215"/>
      <c r="C15" s="95"/>
      <c r="D15" s="96"/>
      <c r="E15" s="362"/>
      <c r="F15" s="97"/>
      <c r="G15" s="349"/>
      <c r="H15" s="215"/>
      <c r="I15" s="95"/>
      <c r="J15" s="96"/>
      <c r="K15" s="362"/>
      <c r="L15" s="97"/>
      <c r="M15" s="96"/>
      <c r="N15" s="97"/>
      <c r="O15" s="210">
        <f t="shared" si="0"/>
        <v>0</v>
      </c>
      <c r="P15" s="97"/>
    </row>
    <row r="16" spans="1:16" s="11" customFormat="1" ht="18.75" customHeight="1">
      <c r="A16" s="353">
        <v>9</v>
      </c>
      <c r="B16" s="215"/>
      <c r="C16" s="95"/>
      <c r="D16" s="96"/>
      <c r="E16" s="362"/>
      <c r="F16" s="97"/>
      <c r="G16" s="349"/>
      <c r="H16" s="215"/>
      <c r="I16" s="95"/>
      <c r="J16" s="96"/>
      <c r="K16" s="362"/>
      <c r="L16" s="97"/>
      <c r="M16" s="96"/>
      <c r="N16" s="140"/>
      <c r="O16" s="210">
        <f t="shared" si="0"/>
        <v>0</v>
      </c>
      <c r="P16" s="97"/>
    </row>
    <row r="17" spans="1:16" s="11" customFormat="1" ht="18.75" customHeight="1">
      <c r="A17" s="353">
        <v>10</v>
      </c>
      <c r="B17" s="215"/>
      <c r="C17" s="95"/>
      <c r="D17" s="96"/>
      <c r="E17" s="362"/>
      <c r="F17" s="97"/>
      <c r="G17" s="349"/>
      <c r="H17" s="215"/>
      <c r="I17" s="95"/>
      <c r="J17" s="96"/>
      <c r="K17" s="362"/>
      <c r="L17" s="97"/>
      <c r="M17" s="96"/>
      <c r="N17" s="97"/>
      <c r="O17" s="210">
        <f t="shared" si="0"/>
        <v>0</v>
      </c>
      <c r="P17" s="97"/>
    </row>
    <row r="18" spans="1:16" s="11" customFormat="1" ht="18.75" customHeight="1">
      <c r="A18" s="353">
        <v>11</v>
      </c>
      <c r="B18" s="215"/>
      <c r="C18" s="95"/>
      <c r="D18" s="96"/>
      <c r="E18" s="362"/>
      <c r="F18" s="97"/>
      <c r="G18" s="349"/>
      <c r="H18" s="215"/>
      <c r="I18" s="95"/>
      <c r="J18" s="96"/>
      <c r="K18" s="363"/>
      <c r="L18" s="97"/>
      <c r="M18" s="96" t="s">
        <v>193</v>
      </c>
      <c r="N18" s="97"/>
      <c r="O18" s="210">
        <f t="shared" si="0"/>
        <v>0</v>
      </c>
      <c r="P18" s="97"/>
    </row>
    <row r="19" spans="1:16" s="11" customFormat="1" ht="18.75" customHeight="1">
      <c r="A19" s="353">
        <v>12</v>
      </c>
      <c r="B19" s="215"/>
      <c r="C19" s="95"/>
      <c r="D19" s="96"/>
      <c r="E19" s="362"/>
      <c r="F19" s="97"/>
      <c r="G19" s="349"/>
      <c r="H19" s="215"/>
      <c r="I19" s="95"/>
      <c r="J19" s="96"/>
      <c r="K19" s="362"/>
      <c r="L19" s="97"/>
      <c r="M19" s="96"/>
      <c r="N19" s="97"/>
      <c r="O19" s="210">
        <f t="shared" si="0"/>
        <v>0</v>
      </c>
      <c r="P19" s="97"/>
    </row>
    <row r="20" spans="1:16" s="11" customFormat="1" ht="18.75" customHeight="1">
      <c r="A20" s="353">
        <v>13</v>
      </c>
      <c r="B20" s="215"/>
      <c r="C20" s="95"/>
      <c r="D20" s="96"/>
      <c r="E20" s="362"/>
      <c r="F20" s="97"/>
      <c r="G20" s="349"/>
      <c r="H20" s="215"/>
      <c r="I20" s="95"/>
      <c r="J20" s="96"/>
      <c r="K20" s="362"/>
      <c r="L20" s="97"/>
      <c r="M20" s="96"/>
      <c r="N20" s="97"/>
      <c r="O20" s="210">
        <f t="shared" si="0"/>
        <v>0</v>
      </c>
      <c r="P20" s="97"/>
    </row>
    <row r="21" spans="1:16" s="11" customFormat="1" ht="18.75" customHeight="1">
      <c r="A21" s="353">
        <v>14</v>
      </c>
      <c r="B21" s="215"/>
      <c r="C21" s="95"/>
      <c r="D21" s="96"/>
      <c r="E21" s="362"/>
      <c r="F21" s="97"/>
      <c r="G21" s="349"/>
      <c r="H21" s="215"/>
      <c r="I21" s="95"/>
      <c r="J21" s="96"/>
      <c r="K21" s="364"/>
      <c r="L21" s="97"/>
      <c r="M21" s="96"/>
      <c r="N21" s="97"/>
      <c r="O21" s="210">
        <f t="shared" si="0"/>
        <v>0</v>
      </c>
      <c r="P21" s="97"/>
    </row>
    <row r="22" spans="1:16" s="11" customFormat="1" ht="18.75" customHeight="1">
      <c r="A22" s="353">
        <v>15</v>
      </c>
      <c r="B22" s="215"/>
      <c r="C22" s="95"/>
      <c r="D22" s="96"/>
      <c r="E22" s="362"/>
      <c r="F22" s="97"/>
      <c r="G22" s="349"/>
      <c r="H22" s="215"/>
      <c r="I22" s="95"/>
      <c r="J22" s="96"/>
      <c r="K22" s="362"/>
      <c r="L22" s="97"/>
      <c r="M22" s="96"/>
      <c r="N22" s="97"/>
      <c r="O22" s="210">
        <f t="shared" si="0"/>
        <v>0</v>
      </c>
      <c r="P22" s="97"/>
    </row>
    <row r="23" spans="1:16" s="11" customFormat="1" ht="18.75" customHeight="1">
      <c r="A23" s="214">
        <v>16</v>
      </c>
      <c r="B23" s="215"/>
      <c r="C23" s="95"/>
      <c r="D23" s="96"/>
      <c r="E23" s="362"/>
      <c r="F23" s="97"/>
      <c r="G23" s="349"/>
      <c r="H23" s="215"/>
      <c r="I23" s="95"/>
      <c r="J23" s="96"/>
      <c r="K23" s="362"/>
      <c r="L23" s="97"/>
      <c r="M23" s="96"/>
      <c r="N23" s="97"/>
      <c r="O23" s="210">
        <f t="shared" si="0"/>
        <v>0</v>
      </c>
      <c r="P23" s="97"/>
    </row>
    <row r="24" spans="1:16" s="32" customFormat="1" ht="18.75" customHeight="1">
      <c r="A24" s="214">
        <v>17</v>
      </c>
      <c r="B24" s="215"/>
      <c r="C24" s="95"/>
      <c r="D24" s="96"/>
      <c r="E24" s="362"/>
      <c r="F24" s="97"/>
      <c r="G24" s="349"/>
      <c r="H24" s="215"/>
      <c r="I24" s="95"/>
      <c r="J24" s="96"/>
      <c r="K24" s="362"/>
      <c r="L24" s="97"/>
      <c r="M24" s="96"/>
      <c r="N24" s="97"/>
      <c r="O24" s="210">
        <f t="shared" si="0"/>
        <v>0</v>
      </c>
      <c r="P24" s="97"/>
    </row>
    <row r="25" spans="1:16" s="32" customFormat="1" ht="18.75" customHeight="1">
      <c r="A25" s="214">
        <v>18</v>
      </c>
      <c r="B25" s="215"/>
      <c r="C25" s="95"/>
      <c r="D25" s="96"/>
      <c r="E25" s="362"/>
      <c r="F25" s="97"/>
      <c r="G25" s="349"/>
      <c r="H25" s="215"/>
      <c r="I25" s="95"/>
      <c r="J25" s="96"/>
      <c r="K25" s="362"/>
      <c r="L25" s="97"/>
      <c r="M25" s="96"/>
      <c r="N25" s="97"/>
      <c r="O25" s="210">
        <f t="shared" si="0"/>
        <v>0</v>
      </c>
      <c r="P25" s="97"/>
    </row>
    <row r="26" spans="1:16" s="32" customFormat="1" ht="18.75" customHeight="1">
      <c r="A26" s="214">
        <v>19</v>
      </c>
      <c r="B26" s="215"/>
      <c r="C26" s="95"/>
      <c r="D26" s="96"/>
      <c r="E26" s="362"/>
      <c r="F26" s="97"/>
      <c r="G26" s="349"/>
      <c r="H26" s="215"/>
      <c r="I26" s="95"/>
      <c r="J26" s="96"/>
      <c r="K26" s="362"/>
      <c r="L26" s="97"/>
      <c r="M26" s="96"/>
      <c r="N26" s="97"/>
      <c r="O26" s="210">
        <f t="shared" si="0"/>
        <v>0</v>
      </c>
      <c r="P26" s="97"/>
    </row>
    <row r="27" spans="1:16" s="32" customFormat="1" ht="18.75" customHeight="1">
      <c r="A27" s="214">
        <v>20</v>
      </c>
      <c r="B27" s="215"/>
      <c r="C27" s="95"/>
      <c r="D27" s="96"/>
      <c r="E27" s="96"/>
      <c r="F27" s="106"/>
      <c r="G27" s="349"/>
      <c r="H27" s="212"/>
      <c r="I27" s="139"/>
      <c r="J27" s="96"/>
      <c r="K27" s="96"/>
      <c r="L27" s="106"/>
      <c r="M27" s="96"/>
      <c r="N27" s="97"/>
      <c r="O27" s="210">
        <f t="shared" si="0"/>
        <v>0</v>
      </c>
      <c r="P27" s="97"/>
    </row>
    <row r="28" spans="1:16" s="32" customFormat="1" ht="18.75" customHeight="1">
      <c r="A28" s="214">
        <v>21</v>
      </c>
      <c r="B28" s="215"/>
      <c r="C28" s="95"/>
      <c r="D28" s="96"/>
      <c r="E28" s="96"/>
      <c r="F28" s="106"/>
      <c r="G28" s="349"/>
      <c r="H28" s="212"/>
      <c r="I28" s="139"/>
      <c r="J28" s="96"/>
      <c r="K28" s="96"/>
      <c r="L28" s="106"/>
      <c r="M28" s="96"/>
      <c r="N28" s="97"/>
      <c r="O28" s="210">
        <f t="shared" si="0"/>
        <v>0</v>
      </c>
      <c r="P28" s="97"/>
    </row>
    <row r="29" spans="1:16" s="32" customFormat="1" ht="18.75" customHeight="1">
      <c r="A29" s="214"/>
      <c r="B29" s="215"/>
      <c r="C29" s="95"/>
      <c r="D29" s="96"/>
      <c r="E29" s="96"/>
      <c r="F29" s="106"/>
      <c r="G29" s="349"/>
      <c r="H29" s="212"/>
      <c r="I29" s="139"/>
      <c r="J29" s="96"/>
      <c r="K29" s="96"/>
      <c r="L29" s="106"/>
      <c r="M29" s="96"/>
      <c r="N29" s="97"/>
      <c r="O29" s="210">
        <f t="shared" si="0"/>
        <v>0</v>
      </c>
      <c r="P29" s="97"/>
    </row>
    <row r="30" spans="1:16" s="32" customFormat="1" ht="18.75" customHeight="1">
      <c r="A30" s="214"/>
      <c r="B30" s="215"/>
      <c r="C30" s="95"/>
      <c r="D30" s="96"/>
      <c r="E30" s="96"/>
      <c r="F30" s="106"/>
      <c r="G30" s="349"/>
      <c r="H30" s="212"/>
      <c r="I30" s="139"/>
      <c r="J30" s="96"/>
      <c r="K30" s="96"/>
      <c r="L30" s="106"/>
      <c r="M30" s="96"/>
      <c r="N30" s="97"/>
      <c r="O30" s="210">
        <f t="shared" si="0"/>
        <v>0</v>
      </c>
      <c r="P30" s="97"/>
    </row>
    <row r="31" spans="1:16" s="32" customFormat="1" ht="18.75" customHeight="1">
      <c r="A31" s="214"/>
      <c r="B31" s="215"/>
      <c r="C31" s="95"/>
      <c r="D31" s="96"/>
      <c r="E31" s="96"/>
      <c r="F31" s="106"/>
      <c r="G31" s="349"/>
      <c r="H31" s="212"/>
      <c r="I31" s="139"/>
      <c r="J31" s="96"/>
      <c r="K31" s="96"/>
      <c r="L31" s="106"/>
      <c r="M31" s="96"/>
      <c r="N31" s="97"/>
      <c r="O31" s="210">
        <f t="shared" si="0"/>
        <v>0</v>
      </c>
      <c r="P31" s="97"/>
    </row>
    <row r="32" spans="1:16" ht="18.75" customHeight="1">
      <c r="A32" s="214"/>
      <c r="B32" s="215"/>
      <c r="C32" s="95"/>
      <c r="D32" s="96"/>
      <c r="E32" s="96"/>
      <c r="F32" s="106"/>
      <c r="G32" s="349"/>
      <c r="H32" s="212"/>
      <c r="I32" s="139"/>
      <c r="J32" s="96"/>
      <c r="K32" s="96"/>
      <c r="L32" s="106"/>
      <c r="M32" s="96"/>
      <c r="N32" s="97"/>
      <c r="O32" s="210">
        <f t="shared" si="0"/>
        <v>0</v>
      </c>
      <c r="P32" s="97"/>
    </row>
    <row r="33" spans="1:16" ht="18.75" customHeight="1">
      <c r="A33" s="214"/>
      <c r="B33" s="215"/>
      <c r="C33" s="95"/>
      <c r="D33" s="96"/>
      <c r="E33" s="96"/>
      <c r="F33" s="106"/>
      <c r="G33" s="349"/>
      <c r="H33" s="212"/>
      <c r="I33" s="139"/>
      <c r="J33" s="96"/>
      <c r="K33" s="96"/>
      <c r="L33" s="106"/>
      <c r="M33" s="96"/>
      <c r="N33" s="97"/>
      <c r="O33" s="210"/>
      <c r="P33" s="97"/>
    </row>
    <row r="34" spans="1:16" ht="18.75" customHeight="1">
      <c r="A34" s="214"/>
      <c r="B34" s="215"/>
      <c r="C34" s="95"/>
      <c r="D34" s="96"/>
      <c r="E34" s="96"/>
      <c r="F34" s="106"/>
      <c r="G34" s="349"/>
      <c r="H34" s="212"/>
      <c r="I34" s="139"/>
      <c r="J34" s="96"/>
      <c r="K34" s="96"/>
      <c r="L34" s="106"/>
      <c r="M34" s="96"/>
      <c r="N34" s="97"/>
      <c r="O34" s="210"/>
      <c r="P34" s="97"/>
    </row>
    <row r="35" spans="1:16" ht="18.75" customHeight="1">
      <c r="A35" s="214"/>
      <c r="B35" s="215"/>
      <c r="C35" s="95"/>
      <c r="D35" s="96"/>
      <c r="E35" s="96"/>
      <c r="F35" s="106"/>
      <c r="G35" s="349"/>
      <c r="H35" s="212"/>
      <c r="I35" s="139"/>
      <c r="J35" s="96"/>
      <c r="K35" s="96"/>
      <c r="L35" s="106"/>
      <c r="M35" s="96"/>
      <c r="N35" s="97"/>
      <c r="O35" s="210"/>
      <c r="P35" s="97"/>
    </row>
    <row r="36" spans="1:16" ht="18.75" customHeight="1">
      <c r="A36" s="214"/>
      <c r="B36" s="215"/>
      <c r="C36" s="95"/>
      <c r="D36" s="96"/>
      <c r="E36" s="96"/>
      <c r="F36" s="106"/>
      <c r="G36" s="349"/>
      <c r="H36" s="212"/>
      <c r="I36" s="139"/>
      <c r="J36" s="96"/>
      <c r="K36" s="96"/>
      <c r="L36" s="106"/>
      <c r="M36" s="96"/>
      <c r="N36" s="97"/>
      <c r="O36" s="210"/>
      <c r="P36" s="97"/>
    </row>
    <row r="37" spans="1:16" ht="18.75" customHeight="1">
      <c r="A37" s="214"/>
      <c r="B37" s="215"/>
      <c r="C37" s="95"/>
      <c r="D37" s="96"/>
      <c r="E37" s="96"/>
      <c r="F37" s="106"/>
      <c r="G37" s="349"/>
      <c r="H37" s="212"/>
      <c r="I37" s="139"/>
      <c r="J37" s="96"/>
      <c r="K37" s="96"/>
      <c r="L37" s="106"/>
      <c r="M37" s="96"/>
      <c r="N37" s="97"/>
      <c r="O37" s="210"/>
      <c r="P37" s="97"/>
    </row>
    <row r="38" spans="1:16" ht="18.75" customHeight="1">
      <c r="A38" s="214"/>
      <c r="B38" s="215"/>
      <c r="C38" s="95"/>
      <c r="D38" s="96"/>
      <c r="E38" s="96"/>
      <c r="F38" s="106"/>
      <c r="G38" s="349"/>
      <c r="H38" s="212"/>
      <c r="I38" s="139"/>
      <c r="J38" s="96"/>
      <c r="K38" s="96"/>
      <c r="L38" s="106"/>
      <c r="M38" s="96"/>
      <c r="N38" s="97"/>
      <c r="O38" s="210"/>
      <c r="P38" s="97"/>
    </row>
    <row r="39" spans="1:16" ht="18.75" customHeight="1">
      <c r="A39" s="214"/>
      <c r="B39" s="215"/>
      <c r="C39" s="95"/>
      <c r="D39" s="96"/>
      <c r="E39" s="96"/>
      <c r="F39" s="106"/>
      <c r="G39" s="349"/>
      <c r="H39" s="212"/>
      <c r="I39" s="139"/>
      <c r="J39" s="96"/>
      <c r="K39" s="96"/>
      <c r="L39" s="106"/>
      <c r="M39" s="96"/>
      <c r="N39" s="97"/>
      <c r="O39" s="210"/>
      <c r="P39" s="97"/>
    </row>
    <row r="40" spans="1:16" ht="18.75" customHeight="1">
      <c r="A40" s="214"/>
      <c r="B40" s="215"/>
      <c r="C40" s="95"/>
      <c r="D40" s="96"/>
      <c r="E40" s="96"/>
      <c r="F40" s="106"/>
      <c r="G40" s="349"/>
      <c r="H40" s="212"/>
      <c r="I40" s="139"/>
      <c r="J40" s="96"/>
      <c r="K40" s="96"/>
      <c r="L40" s="106"/>
      <c r="M40" s="96"/>
      <c r="N40" s="97"/>
      <c r="O40" s="210"/>
      <c r="P40" s="97"/>
    </row>
    <row r="41" spans="1:16" ht="18.75" customHeight="1">
      <c r="A41" s="214"/>
      <c r="B41" s="215"/>
      <c r="C41" s="95"/>
      <c r="D41" s="96"/>
      <c r="E41" s="96"/>
      <c r="F41" s="106"/>
      <c r="G41" s="349"/>
      <c r="H41" s="212"/>
      <c r="I41" s="139"/>
      <c r="J41" s="96"/>
      <c r="K41" s="96"/>
      <c r="L41" s="106"/>
      <c r="M41" s="96"/>
      <c r="N41" s="97"/>
      <c r="O41" s="210"/>
      <c r="P41" s="97"/>
    </row>
    <row r="42" spans="1:16" ht="18.75" customHeight="1">
      <c r="A42" s="214"/>
      <c r="B42" s="215"/>
      <c r="C42" s="95"/>
      <c r="D42" s="96"/>
      <c r="E42" s="96"/>
      <c r="F42" s="106"/>
      <c r="G42" s="349"/>
      <c r="H42" s="212"/>
      <c r="I42" s="139"/>
      <c r="J42" s="96"/>
      <c r="K42" s="96"/>
      <c r="L42" s="106"/>
      <c r="M42" s="96"/>
      <c r="N42" s="97"/>
      <c r="O42" s="210"/>
      <c r="P42" s="97"/>
    </row>
    <row r="43" spans="1:16" ht="18.75" customHeight="1">
      <c r="A43" s="214"/>
      <c r="B43" s="215"/>
      <c r="C43" s="95"/>
      <c r="D43" s="96"/>
      <c r="E43" s="96"/>
      <c r="F43" s="106"/>
      <c r="G43" s="349"/>
      <c r="H43" s="212"/>
      <c r="I43" s="139"/>
      <c r="J43" s="96"/>
      <c r="K43" s="96"/>
      <c r="L43" s="106"/>
      <c r="M43" s="96"/>
      <c r="N43" s="97"/>
      <c r="O43" s="210"/>
      <c r="P43" s="97"/>
    </row>
    <row r="44" spans="1:16" ht="18.75" customHeight="1">
      <c r="A44" s="214"/>
      <c r="B44" s="215"/>
      <c r="C44" s="95"/>
      <c r="D44" s="96"/>
      <c r="E44" s="96"/>
      <c r="F44" s="106"/>
      <c r="G44" s="349"/>
      <c r="H44" s="212"/>
      <c r="I44" s="139"/>
      <c r="J44" s="96"/>
      <c r="K44" s="96"/>
      <c r="L44" s="106"/>
      <c r="M44" s="96"/>
      <c r="N44" s="97"/>
      <c r="O44" s="210"/>
      <c r="P44" s="97"/>
    </row>
    <row r="45" spans="1:16" ht="18.75" customHeight="1">
      <c r="A45" s="214"/>
      <c r="B45" s="215"/>
      <c r="C45" s="95"/>
      <c r="D45" s="96"/>
      <c r="E45" s="96"/>
      <c r="F45" s="106"/>
      <c r="G45" s="349"/>
      <c r="H45" s="212"/>
      <c r="I45" s="139"/>
      <c r="J45" s="96"/>
      <c r="K45" s="96"/>
      <c r="L45" s="106"/>
      <c r="M45" s="96"/>
      <c r="N45" s="97"/>
      <c r="O45" s="210"/>
      <c r="P45" s="97"/>
    </row>
    <row r="46" spans="1:16" ht="18.75" customHeight="1">
      <c r="A46" s="214"/>
      <c r="B46" s="215"/>
      <c r="C46" s="95"/>
      <c r="D46" s="96"/>
      <c r="E46" s="96"/>
      <c r="F46" s="106"/>
      <c r="G46" s="349"/>
      <c r="H46" s="212"/>
      <c r="I46" s="139"/>
      <c r="J46" s="96"/>
      <c r="K46" s="96"/>
      <c r="L46" s="106"/>
      <c r="M46" s="96"/>
      <c r="N46" s="97"/>
      <c r="O46" s="210"/>
      <c r="P46" s="97"/>
    </row>
    <row r="47" spans="1:16" ht="18.75" customHeight="1">
      <c r="A47" s="214"/>
      <c r="B47" s="215"/>
      <c r="C47" s="95"/>
      <c r="D47" s="96"/>
      <c r="E47" s="96"/>
      <c r="F47" s="106"/>
      <c r="G47" s="349"/>
      <c r="H47" s="212"/>
      <c r="I47" s="139"/>
      <c r="J47" s="96"/>
      <c r="K47" s="96"/>
      <c r="L47" s="106"/>
      <c r="M47" s="96"/>
      <c r="N47" s="97"/>
      <c r="O47" s="210"/>
      <c r="P47" s="97"/>
    </row>
    <row r="48" spans="1:16" ht="18.75" customHeight="1">
      <c r="A48" s="214"/>
      <c r="B48" s="215"/>
      <c r="C48" s="95"/>
      <c r="D48" s="96"/>
      <c r="E48" s="96"/>
      <c r="F48" s="106"/>
      <c r="G48" s="349"/>
      <c r="H48" s="212"/>
      <c r="I48" s="139"/>
      <c r="J48" s="96"/>
      <c r="K48" s="96"/>
      <c r="L48" s="106"/>
      <c r="M48" s="96"/>
      <c r="N48" s="97"/>
      <c r="O48" s="210"/>
      <c r="P48" s="97"/>
    </row>
    <row r="49" spans="1:16" ht="18.75" customHeight="1">
      <c r="A49" s="214"/>
      <c r="B49" s="215"/>
      <c r="C49" s="95"/>
      <c r="D49" s="96"/>
      <c r="E49" s="96"/>
      <c r="F49" s="106"/>
      <c r="G49" s="349"/>
      <c r="H49" s="212"/>
      <c r="I49" s="139"/>
      <c r="J49" s="96"/>
      <c r="K49" s="96"/>
      <c r="L49" s="106"/>
      <c r="M49" s="96"/>
      <c r="N49" s="97"/>
      <c r="O49" s="210"/>
      <c r="P49" s="97"/>
    </row>
    <row r="50" spans="1:16" ht="18.75" customHeight="1">
      <c r="A50" s="214"/>
      <c r="B50" s="215"/>
      <c r="C50" s="95"/>
      <c r="D50" s="96"/>
      <c r="E50" s="96"/>
      <c r="F50" s="106"/>
      <c r="G50" s="349"/>
      <c r="H50" s="212"/>
      <c r="I50" s="139"/>
      <c r="J50" s="96"/>
      <c r="K50" s="96"/>
      <c r="L50" s="106"/>
      <c r="M50" s="96"/>
      <c r="N50" s="97"/>
      <c r="O50" s="210"/>
      <c r="P50" s="97"/>
    </row>
    <row r="51" spans="1:16" ht="18.75" customHeight="1">
      <c r="A51" s="214"/>
      <c r="B51" s="215"/>
      <c r="C51" s="95"/>
      <c r="D51" s="96"/>
      <c r="E51" s="96"/>
      <c r="F51" s="106"/>
      <c r="G51" s="349"/>
      <c r="H51" s="212"/>
      <c r="I51" s="139"/>
      <c r="J51" s="96"/>
      <c r="K51" s="96"/>
      <c r="L51" s="106"/>
      <c r="M51" s="96"/>
      <c r="N51" s="97"/>
      <c r="O51" s="210"/>
      <c r="P51" s="97"/>
    </row>
    <row r="52" spans="1:16" ht="18.75" customHeight="1">
      <c r="A52" s="214"/>
      <c r="B52" s="215"/>
      <c r="C52" s="95"/>
      <c r="D52" s="96"/>
      <c r="E52" s="96"/>
      <c r="F52" s="106"/>
      <c r="G52" s="349"/>
      <c r="H52" s="212"/>
      <c r="I52" s="139"/>
      <c r="J52" s="96"/>
      <c r="K52" s="96"/>
      <c r="L52" s="106"/>
      <c r="M52" s="96"/>
      <c r="N52" s="97"/>
      <c r="O52" s="210"/>
      <c r="P52" s="97"/>
    </row>
    <row r="53" spans="1:16" ht="18.75" customHeight="1">
      <c r="A53" s="214"/>
      <c r="B53" s="215"/>
      <c r="C53" s="95"/>
      <c r="D53" s="96"/>
      <c r="E53" s="96"/>
      <c r="F53" s="106"/>
      <c r="G53" s="349"/>
      <c r="H53" s="212"/>
      <c r="I53" s="139"/>
      <c r="J53" s="96"/>
      <c r="K53" s="96"/>
      <c r="L53" s="106"/>
      <c r="M53" s="96"/>
      <c r="N53" s="97"/>
      <c r="O53" s="210"/>
      <c r="P53" s="97"/>
    </row>
    <row r="54" spans="1:16" ht="18.75" customHeight="1">
      <c r="A54" s="214"/>
      <c r="B54" s="215"/>
      <c r="C54" s="95"/>
      <c r="D54" s="96"/>
      <c r="E54" s="96"/>
      <c r="F54" s="106"/>
      <c r="G54" s="349"/>
      <c r="H54" s="212"/>
      <c r="I54" s="139"/>
      <c r="J54" s="96"/>
      <c r="K54" s="96"/>
      <c r="L54" s="106"/>
      <c r="M54" s="96"/>
      <c r="N54" s="97"/>
      <c r="O54" s="210"/>
      <c r="P54" s="97"/>
    </row>
    <row r="55" spans="1:16" ht="18.75" customHeight="1">
      <c r="A55" s="214"/>
      <c r="B55" s="215"/>
      <c r="C55" s="95"/>
      <c r="D55" s="96"/>
      <c r="E55" s="96"/>
      <c r="F55" s="106"/>
      <c r="G55" s="349"/>
      <c r="H55" s="212"/>
      <c r="I55" s="139"/>
      <c r="J55" s="96"/>
      <c r="K55" s="96"/>
      <c r="L55" s="97"/>
      <c r="M55" s="96"/>
      <c r="N55" s="97"/>
      <c r="O55" s="210"/>
      <c r="P55" s="97"/>
    </row>
    <row r="56" spans="1:16" ht="18.75" customHeight="1">
      <c r="A56" s="214"/>
      <c r="B56" s="215"/>
      <c r="C56" s="95"/>
      <c r="D56" s="96"/>
      <c r="E56" s="362"/>
      <c r="F56" s="97"/>
      <c r="G56" s="349"/>
      <c r="H56" s="215"/>
      <c r="I56" s="95"/>
      <c r="J56" s="96"/>
      <c r="K56" s="362"/>
      <c r="L56" s="97"/>
      <c r="M56" s="96"/>
      <c r="N56" s="97"/>
      <c r="O56" s="210"/>
      <c r="P56" s="97"/>
    </row>
    <row r="57" spans="1:16" ht="18.75" customHeight="1">
      <c r="A57" s="214"/>
      <c r="B57" s="215"/>
      <c r="C57" s="95"/>
      <c r="D57" s="96"/>
      <c r="E57" s="96"/>
      <c r="F57" s="106"/>
      <c r="G57" s="349"/>
      <c r="H57" s="212"/>
      <c r="I57" s="139"/>
      <c r="J57" s="96"/>
      <c r="K57" s="96"/>
      <c r="L57" s="106"/>
      <c r="M57" s="96"/>
      <c r="N57" s="97"/>
      <c r="O57" s="210"/>
      <c r="P57" s="97"/>
    </row>
    <row r="58" spans="1:16" ht="18.75" customHeight="1">
      <c r="A58" s="214"/>
      <c r="B58" s="215"/>
      <c r="C58" s="95"/>
      <c r="D58" s="96"/>
      <c r="E58" s="362"/>
      <c r="F58" s="97"/>
      <c r="G58" s="349"/>
      <c r="H58" s="215"/>
      <c r="I58" s="95"/>
      <c r="J58" s="96"/>
      <c r="K58" s="362"/>
      <c r="L58" s="97"/>
      <c r="M58" s="96"/>
      <c r="N58" s="97"/>
      <c r="O58" s="210"/>
      <c r="P58" s="97"/>
    </row>
    <row r="59" spans="1:16" ht="18.75" customHeight="1">
      <c r="A59" s="214"/>
      <c r="B59" s="215"/>
      <c r="C59" s="95"/>
      <c r="D59" s="96"/>
      <c r="E59" s="362"/>
      <c r="F59" s="97"/>
      <c r="G59" s="349"/>
      <c r="H59" s="215"/>
      <c r="I59" s="95"/>
      <c r="J59" s="96"/>
      <c r="K59" s="362"/>
      <c r="L59" s="97"/>
      <c r="M59" s="96"/>
      <c r="N59" s="97"/>
      <c r="O59" s="210"/>
      <c r="P59" s="97"/>
    </row>
    <row r="60" spans="1:16" ht="18.75" customHeight="1">
      <c r="A60" s="214"/>
      <c r="B60" s="215"/>
      <c r="C60" s="95"/>
      <c r="D60" s="96"/>
      <c r="E60" s="362"/>
      <c r="F60" s="97"/>
      <c r="G60" s="349"/>
      <c r="H60" s="215"/>
      <c r="I60" s="95"/>
      <c r="J60" s="96"/>
      <c r="K60" s="362"/>
      <c r="L60" s="97"/>
      <c r="M60" s="96"/>
      <c r="N60" s="97"/>
      <c r="O60" s="210"/>
      <c r="P60" s="97"/>
    </row>
    <row r="61" spans="1:16" ht="18.75" customHeight="1">
      <c r="A61" s="214"/>
      <c r="B61" s="215"/>
      <c r="C61" s="95"/>
      <c r="D61" s="96"/>
      <c r="E61" s="362"/>
      <c r="F61" s="97"/>
      <c r="G61" s="349"/>
      <c r="H61" s="215"/>
      <c r="I61" s="95"/>
      <c r="J61" s="96"/>
      <c r="K61" s="362"/>
      <c r="L61" s="97"/>
      <c r="M61" s="96"/>
      <c r="N61" s="140"/>
      <c r="O61" s="210"/>
      <c r="P61" s="97"/>
    </row>
    <row r="62" spans="1:16" ht="18.75" customHeight="1">
      <c r="A62" s="214"/>
      <c r="B62" s="215"/>
      <c r="C62" s="95"/>
      <c r="D62" s="96"/>
      <c r="E62" s="362"/>
      <c r="F62" s="97"/>
      <c r="G62" s="349"/>
      <c r="H62" s="215"/>
      <c r="I62" s="95"/>
      <c r="J62" s="96"/>
      <c r="K62" s="362"/>
      <c r="L62" s="97"/>
      <c r="M62" s="96"/>
      <c r="N62" s="97"/>
      <c r="O62" s="210"/>
      <c r="P62" s="97"/>
    </row>
    <row r="63" spans="1:16" ht="18.75" customHeight="1">
      <c r="A63" s="214"/>
      <c r="B63" s="215"/>
      <c r="C63" s="95"/>
      <c r="D63" s="96"/>
      <c r="E63" s="362"/>
      <c r="F63" s="97"/>
      <c r="G63" s="349"/>
      <c r="H63" s="215"/>
      <c r="I63" s="95"/>
      <c r="J63" s="96"/>
      <c r="K63" s="363"/>
      <c r="L63" s="97"/>
      <c r="M63" s="96"/>
      <c r="N63" s="97"/>
      <c r="O63" s="210"/>
      <c r="P63" s="97"/>
    </row>
    <row r="64" spans="1:16" ht="18.75" customHeight="1">
      <c r="A64" s="214"/>
      <c r="B64" s="215"/>
      <c r="C64" s="95"/>
      <c r="D64" s="96"/>
      <c r="E64" s="362"/>
      <c r="F64" s="97"/>
      <c r="G64" s="349"/>
      <c r="H64" s="215"/>
      <c r="I64" s="95"/>
      <c r="J64" s="96"/>
      <c r="K64" s="362"/>
      <c r="L64" s="97"/>
      <c r="M64" s="96"/>
      <c r="N64" s="97"/>
      <c r="O64" s="210"/>
      <c r="P64" s="97"/>
    </row>
    <row r="65" spans="1:16" ht="18.75" customHeight="1">
      <c r="A65" s="214"/>
      <c r="B65" s="215"/>
      <c r="C65" s="95"/>
      <c r="D65" s="96"/>
      <c r="E65" s="362"/>
      <c r="F65" s="97"/>
      <c r="G65" s="349"/>
      <c r="H65" s="215"/>
      <c r="I65" s="95"/>
      <c r="J65" s="96"/>
      <c r="K65" s="362"/>
      <c r="L65" s="97"/>
      <c r="M65" s="96"/>
      <c r="N65" s="97"/>
      <c r="O65" s="210"/>
      <c r="P65" s="97"/>
    </row>
    <row r="66" spans="1:16" ht="18.75" customHeight="1">
      <c r="A66" s="214"/>
      <c r="B66" s="215"/>
      <c r="C66" s="95"/>
      <c r="D66" s="96"/>
      <c r="E66" s="362"/>
      <c r="F66" s="97"/>
      <c r="G66" s="349"/>
      <c r="H66" s="215"/>
      <c r="I66" s="95"/>
      <c r="J66" s="96"/>
      <c r="K66" s="364"/>
      <c r="L66" s="97"/>
      <c r="M66" s="96"/>
      <c r="N66" s="97"/>
      <c r="O66" s="210"/>
      <c r="P66" s="97"/>
    </row>
    <row r="67" spans="1:16" ht="18.75" customHeight="1">
      <c r="A67" s="214"/>
      <c r="B67" s="215"/>
      <c r="C67" s="95"/>
      <c r="D67" s="96"/>
      <c r="E67" s="362"/>
      <c r="F67" s="97"/>
      <c r="G67" s="349"/>
      <c r="H67" s="215"/>
      <c r="I67" s="95"/>
      <c r="J67" s="96"/>
      <c r="K67" s="362"/>
      <c r="L67" s="97"/>
      <c r="M67" s="96"/>
      <c r="N67" s="97"/>
      <c r="O67" s="210"/>
      <c r="P67" s="97"/>
    </row>
    <row r="68" spans="1:16" ht="19.5" customHeight="1">
      <c r="A68" s="214"/>
      <c r="B68" s="215"/>
      <c r="C68" s="95"/>
      <c r="D68" s="96"/>
      <c r="E68" s="362"/>
      <c r="F68" s="97"/>
      <c r="G68" s="349"/>
      <c r="H68" s="215"/>
      <c r="I68" s="95"/>
      <c r="J68" s="96"/>
      <c r="K68" s="362"/>
      <c r="L68" s="97"/>
      <c r="M68" s="96"/>
      <c r="N68" s="97"/>
      <c r="O68" s="210"/>
      <c r="P68" s="97"/>
    </row>
    <row r="69" spans="1:16" ht="19.5" customHeight="1">
      <c r="A69" s="214"/>
      <c r="B69" s="215"/>
      <c r="C69" s="95"/>
      <c r="D69" s="96"/>
      <c r="E69" s="362"/>
      <c r="F69" s="97"/>
      <c r="G69" s="349"/>
      <c r="H69" s="215"/>
      <c r="I69" s="95"/>
      <c r="J69" s="96"/>
      <c r="K69" s="362"/>
      <c r="L69" s="97"/>
      <c r="M69" s="96"/>
      <c r="N69" s="97"/>
      <c r="O69" s="210"/>
      <c r="P69" s="97"/>
    </row>
    <row r="70" spans="1:16" ht="19.5" customHeight="1">
      <c r="A70" s="214"/>
      <c r="B70" s="215"/>
      <c r="C70" s="95"/>
      <c r="D70" s="96"/>
      <c r="E70" s="362"/>
      <c r="F70" s="97"/>
      <c r="G70" s="349"/>
      <c r="H70" s="215"/>
      <c r="I70" s="95"/>
      <c r="J70" s="96"/>
      <c r="K70" s="362"/>
      <c r="L70" s="97"/>
      <c r="M70" s="96"/>
      <c r="N70" s="97"/>
      <c r="O70" s="210"/>
      <c r="P70" s="97"/>
    </row>
    <row r="71" spans="1:16" ht="19.5" customHeight="1">
      <c r="A71" s="214"/>
      <c r="B71" s="215"/>
      <c r="C71" s="95"/>
      <c r="D71" s="96"/>
      <c r="E71" s="362"/>
      <c r="F71" s="97"/>
      <c r="G71" s="349"/>
      <c r="H71" s="215"/>
      <c r="I71" s="95"/>
      <c r="J71" s="96"/>
      <c r="K71" s="362"/>
      <c r="L71" s="97"/>
      <c r="M71" s="96"/>
      <c r="N71" s="97"/>
      <c r="O71" s="210"/>
      <c r="P71" s="97"/>
    </row>
    <row r="72" spans="1:16" ht="19.5" customHeight="1">
      <c r="A72" s="214"/>
      <c r="B72" s="215"/>
      <c r="C72" s="95"/>
      <c r="D72" s="96"/>
      <c r="E72" s="96"/>
      <c r="F72" s="106"/>
      <c r="G72" s="349"/>
      <c r="H72" s="212"/>
      <c r="I72" s="139"/>
      <c r="J72" s="96"/>
      <c r="K72" s="96"/>
      <c r="L72" s="97"/>
      <c r="M72" s="96"/>
      <c r="N72" s="97"/>
      <c r="O72" s="210"/>
      <c r="P72" s="97"/>
    </row>
    <row r="73" spans="1:16" ht="19.5" customHeight="1">
      <c r="A73" s="214"/>
      <c r="B73" s="215"/>
      <c r="C73" s="95"/>
      <c r="D73" s="96"/>
      <c r="E73" s="362"/>
      <c r="F73" s="97"/>
      <c r="G73" s="349"/>
      <c r="H73" s="215"/>
      <c r="I73" s="95"/>
      <c r="J73" s="96"/>
      <c r="K73" s="362"/>
      <c r="L73" s="97"/>
      <c r="M73" s="96"/>
      <c r="N73" s="97"/>
      <c r="O73" s="210"/>
      <c r="P73" s="97"/>
    </row>
    <row r="74" spans="1:16" ht="19.5" customHeight="1">
      <c r="A74" s="214"/>
      <c r="B74" s="215"/>
      <c r="C74" s="95"/>
      <c r="D74" s="96"/>
      <c r="E74" s="362"/>
      <c r="F74" s="97"/>
      <c r="G74" s="349"/>
      <c r="H74" s="215"/>
      <c r="I74" s="95"/>
      <c r="J74" s="96"/>
      <c r="K74" s="362"/>
      <c r="L74" s="97"/>
      <c r="M74" s="96"/>
      <c r="N74" s="97"/>
      <c r="O74" s="210"/>
      <c r="P74" s="97"/>
    </row>
    <row r="75" spans="1:16" ht="19.5" customHeight="1">
      <c r="A75" s="214"/>
      <c r="B75" s="215"/>
      <c r="C75" s="95"/>
      <c r="D75" s="96"/>
      <c r="E75" s="362"/>
      <c r="F75" s="97"/>
      <c r="G75" s="349"/>
      <c r="H75" s="215"/>
      <c r="I75" s="95"/>
      <c r="J75" s="96"/>
      <c r="K75" s="362"/>
      <c r="L75" s="97"/>
      <c r="M75" s="96"/>
      <c r="N75" s="97"/>
      <c r="O75" s="210"/>
      <c r="P75" s="97"/>
    </row>
    <row r="76" spans="1:16" ht="19.5" customHeight="1">
      <c r="A76" s="214"/>
      <c r="B76" s="215"/>
      <c r="C76" s="95"/>
      <c r="D76" s="96"/>
      <c r="E76" s="362"/>
      <c r="F76" s="97"/>
      <c r="G76" s="349"/>
      <c r="H76" s="215"/>
      <c r="I76" s="95"/>
      <c r="J76" s="96"/>
      <c r="K76" s="362"/>
      <c r="L76" s="97"/>
      <c r="M76" s="96"/>
      <c r="N76" s="97"/>
      <c r="O76" s="210"/>
      <c r="P76" s="97"/>
    </row>
    <row r="77" spans="1:16" ht="19.5" customHeight="1">
      <c r="A77" s="214"/>
      <c r="B77" s="215"/>
      <c r="C77" s="95"/>
      <c r="D77" s="96"/>
      <c r="E77" s="362"/>
      <c r="F77" s="97"/>
      <c r="G77" s="349"/>
      <c r="H77" s="215"/>
      <c r="I77" s="95"/>
      <c r="J77" s="96"/>
      <c r="K77" s="362"/>
      <c r="L77" s="97"/>
      <c r="M77" s="96"/>
      <c r="N77" s="140"/>
      <c r="O77" s="210"/>
      <c r="P77" s="97"/>
    </row>
    <row r="78" spans="1:16" ht="19.5" customHeight="1">
      <c r="A78" s="214"/>
      <c r="B78" s="215"/>
      <c r="C78" s="95"/>
      <c r="D78" s="96"/>
      <c r="E78" s="362"/>
      <c r="F78" s="97"/>
      <c r="G78" s="349"/>
      <c r="H78" s="215"/>
      <c r="I78" s="95"/>
      <c r="J78" s="96"/>
      <c r="K78" s="362"/>
      <c r="L78" s="97"/>
      <c r="M78" s="96"/>
      <c r="N78" s="97"/>
      <c r="O78" s="210"/>
      <c r="P78" s="97"/>
    </row>
    <row r="79" spans="1:16" ht="19.5" customHeight="1">
      <c r="A79" s="214"/>
      <c r="B79" s="215"/>
      <c r="C79" s="95"/>
      <c r="D79" s="96"/>
      <c r="E79" s="362"/>
      <c r="F79" s="97"/>
      <c r="G79" s="349"/>
      <c r="H79" s="215"/>
      <c r="I79" s="95"/>
      <c r="J79" s="96"/>
      <c r="K79" s="363"/>
      <c r="L79" s="97"/>
      <c r="M79" s="96"/>
      <c r="N79" s="97"/>
      <c r="O79" s="210"/>
      <c r="P79" s="97"/>
    </row>
    <row r="80" spans="1:16" ht="19.5" customHeight="1">
      <c r="A80" s="214"/>
      <c r="B80" s="215"/>
      <c r="C80" s="95"/>
      <c r="D80" s="96"/>
      <c r="E80" s="362"/>
      <c r="F80" s="97"/>
      <c r="G80" s="349"/>
      <c r="H80" s="215"/>
      <c r="I80" s="95"/>
      <c r="J80" s="96"/>
      <c r="K80" s="362"/>
      <c r="L80" s="97"/>
      <c r="M80" s="96"/>
      <c r="N80" s="97"/>
      <c r="O80" s="210"/>
      <c r="P80" s="97"/>
    </row>
    <row r="81" spans="1:16" ht="19.5" customHeight="1">
      <c r="A81" s="214"/>
      <c r="B81" s="215"/>
      <c r="C81" s="95"/>
      <c r="D81" s="96"/>
      <c r="E81" s="362"/>
      <c r="F81" s="97"/>
      <c r="G81" s="349"/>
      <c r="H81" s="215"/>
      <c r="I81" s="95"/>
      <c r="J81" s="96"/>
      <c r="K81" s="362"/>
      <c r="L81" s="97"/>
      <c r="M81" s="96"/>
      <c r="N81" s="97"/>
      <c r="O81" s="210"/>
      <c r="P81" s="97"/>
    </row>
    <row r="82" spans="1:16" ht="19.5" customHeight="1">
      <c r="A82" s="214"/>
      <c r="B82" s="215"/>
      <c r="C82" s="95"/>
      <c r="D82" s="96"/>
      <c r="E82" s="362"/>
      <c r="F82" s="97"/>
      <c r="G82" s="349"/>
      <c r="H82" s="215"/>
      <c r="I82" s="95"/>
      <c r="J82" s="96"/>
      <c r="K82" s="364"/>
      <c r="L82" s="97"/>
      <c r="M82" s="96"/>
      <c r="N82" s="97"/>
      <c r="O82" s="210"/>
      <c r="P82" s="97"/>
    </row>
    <row r="83" spans="1:16" ht="19.5" customHeight="1">
      <c r="A83" s="214"/>
      <c r="B83" s="215"/>
      <c r="C83" s="95"/>
      <c r="D83" s="96"/>
      <c r="E83" s="362"/>
      <c r="F83" s="97"/>
      <c r="G83" s="349"/>
      <c r="H83" s="215"/>
      <c r="I83" s="95"/>
      <c r="J83" s="96"/>
      <c r="K83" s="362"/>
      <c r="L83" s="97"/>
      <c r="M83" s="96"/>
      <c r="N83" s="97"/>
      <c r="O83" s="210"/>
      <c r="P83" s="97"/>
    </row>
    <row r="84" spans="1:16" ht="19.5" customHeight="1">
      <c r="A84" s="214"/>
      <c r="B84" s="215"/>
      <c r="C84" s="95"/>
      <c r="D84" s="96"/>
      <c r="E84" s="362"/>
      <c r="F84" s="97"/>
      <c r="G84" s="349"/>
      <c r="H84" s="215"/>
      <c r="I84" s="95"/>
      <c r="J84" s="96"/>
      <c r="K84" s="362"/>
      <c r="L84" s="97"/>
      <c r="M84" s="96"/>
      <c r="N84" s="97"/>
      <c r="O84" s="210"/>
      <c r="P84" s="97"/>
    </row>
    <row r="85" spans="1:16" ht="19.5" customHeight="1">
      <c r="A85" s="214"/>
      <c r="B85" s="215"/>
      <c r="C85" s="95"/>
      <c r="D85" s="96"/>
      <c r="E85" s="362"/>
      <c r="F85" s="97"/>
      <c r="G85" s="349"/>
      <c r="H85" s="215"/>
      <c r="I85" s="95"/>
      <c r="J85" s="96"/>
      <c r="K85" s="362"/>
      <c r="L85" s="97"/>
      <c r="M85" s="96"/>
      <c r="N85" s="97"/>
      <c r="O85" s="210"/>
      <c r="P85" s="97"/>
    </row>
    <row r="86" spans="1:16" ht="19.5" customHeight="1">
      <c r="A86" s="214"/>
      <c r="B86" s="215"/>
      <c r="C86" s="95"/>
      <c r="D86" s="96"/>
      <c r="E86" s="362"/>
      <c r="F86" s="97"/>
      <c r="G86" s="349"/>
      <c r="H86" s="215"/>
      <c r="I86" s="95"/>
      <c r="J86" s="96"/>
      <c r="K86" s="362"/>
      <c r="L86" s="97"/>
      <c r="M86" s="96"/>
      <c r="N86" s="97"/>
      <c r="O86" s="210"/>
      <c r="P86" s="97"/>
    </row>
    <row r="87" spans="1:16" ht="19.5" customHeight="1" thickBot="1">
      <c r="A87" s="214"/>
      <c r="B87" s="216"/>
      <c r="C87" s="148"/>
      <c r="D87" s="213"/>
      <c r="E87" s="365"/>
      <c r="F87" s="366"/>
      <c r="G87" s="350"/>
      <c r="H87" s="216"/>
      <c r="I87" s="148"/>
      <c r="J87" s="213"/>
      <c r="K87" s="365"/>
      <c r="L87" s="366"/>
      <c r="M87" s="96"/>
      <c r="N87" s="97"/>
      <c r="O87" s="210"/>
      <c r="P87" s="97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2">
    <tabColor indexed="11"/>
  </sheetPr>
  <dimension ref="A1:AK4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">
        <v>227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/>
      <c r="M3" s="53" t="s">
        <v>30</v>
      </c>
      <c r="N3" s="255"/>
      <c r="O3" s="254"/>
      <c r="P3" s="255"/>
      <c r="Q3" s="302" t="s">
        <v>94</v>
      </c>
      <c r="R3" s="303" t="s">
        <v>100</v>
      </c>
      <c r="S3" s="303" t="s">
        <v>95</v>
      </c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316"/>
      <c r="M4" s="231" t="str">
        <f>Altalanos!$E$10</f>
        <v>Nagyistók-Nádasi Judit</v>
      </c>
      <c r="N4" s="257"/>
      <c r="O4" s="258"/>
      <c r="P4" s="257"/>
      <c r="Q4" s="304" t="s">
        <v>101</v>
      </c>
      <c r="R4" s="305" t="s">
        <v>96</v>
      </c>
      <c r="S4" s="305" t="s">
        <v>97</v>
      </c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307" t="s">
        <v>99</v>
      </c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/>
      <c r="C7" s="292">
        <f>IF($B7="","",VLOOKUP($B7,'NE45 elo'!$A$7:$O$22,5))</f>
      </c>
      <c r="D7" s="292">
        <f>IF($B7="","",VLOOKUP($B7,'NE45 elo'!$A$7:$O$22,15))</f>
      </c>
      <c r="E7" s="574" t="s">
        <v>219</v>
      </c>
      <c r="F7" s="575"/>
      <c r="G7" s="574" t="s">
        <v>220</v>
      </c>
      <c r="H7" s="575"/>
      <c r="I7" s="293">
        <f>IF($B7="","",VLOOKUP($B7,'NE45 elo'!$A$7:$O$22,4))</f>
      </c>
      <c r="J7" s="233"/>
      <c r="K7" s="374" t="s">
        <v>317</v>
      </c>
      <c r="L7" s="582">
        <v>75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94"/>
      <c r="D8" s="294"/>
      <c r="E8" s="294"/>
      <c r="F8" s="294"/>
      <c r="G8" s="294"/>
      <c r="H8" s="294"/>
      <c r="I8" s="294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/>
      <c r="C9" s="292">
        <f>IF($B9="","",VLOOKUP($B9,'NE45 elo'!$A$7:$O$22,5))</f>
      </c>
      <c r="D9" s="292">
        <f>IF($B9="","",VLOOKUP($B9,'NE45 elo'!$A$7:$O$22,15))</f>
      </c>
      <c r="E9" s="574" t="s">
        <v>221</v>
      </c>
      <c r="F9" s="575"/>
      <c r="G9" s="574" t="s">
        <v>222</v>
      </c>
      <c r="H9" s="575"/>
      <c r="I9" s="293">
        <f>IF($B9="","",VLOOKUP($B9,'NE45 elo'!$A$7:$O$22,4))</f>
      </c>
      <c r="J9" s="233"/>
      <c r="K9" s="374" t="s">
        <v>315</v>
      </c>
      <c r="L9" s="582">
        <v>35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94"/>
      <c r="D10" s="294"/>
      <c r="E10" s="294"/>
      <c r="F10" s="294"/>
      <c r="G10" s="294"/>
      <c r="H10" s="294"/>
      <c r="I10" s="294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/>
      <c r="C11" s="292">
        <f>IF($B11="","",VLOOKUP($B11,'NE45 elo'!$A$7:$O$22,5))</f>
      </c>
      <c r="D11" s="292">
        <f>IF($B11="","",VLOOKUP($B11,'NE45 elo'!$A$7:$O$22,15))</f>
      </c>
      <c r="E11" s="574" t="s">
        <v>223</v>
      </c>
      <c r="F11" s="575"/>
      <c r="G11" s="574" t="s">
        <v>224</v>
      </c>
      <c r="H11" s="575"/>
      <c r="I11" s="293">
        <f>IF($B11="","",VLOOKUP($B11,'NE45 elo'!$A$7:$O$22,4))</f>
      </c>
      <c r="J11" s="233"/>
      <c r="K11" s="374" t="s">
        <v>316</v>
      </c>
      <c r="L11" s="582">
        <v>50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59"/>
      <c r="B12" s="291"/>
      <c r="C12" s="294"/>
      <c r="D12" s="294"/>
      <c r="E12" s="294"/>
      <c r="F12" s="294"/>
      <c r="G12" s="294"/>
      <c r="H12" s="294"/>
      <c r="I12" s="294"/>
      <c r="J12" s="233"/>
      <c r="K12" s="288"/>
      <c r="L12" s="584"/>
      <c r="M12" s="324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59" t="s">
        <v>88</v>
      </c>
      <c r="B13" s="290"/>
      <c r="C13" s="292">
        <f>IF($B13="","",VLOOKUP($B13,'NE45 elo'!$A$7:$O$22,5))</f>
      </c>
      <c r="D13" s="292">
        <f>IF($B13="","",VLOOKUP($B13,'NE45 elo'!$A$7:$O$22,15))</f>
      </c>
      <c r="E13" s="574" t="s">
        <v>225</v>
      </c>
      <c r="F13" s="575"/>
      <c r="G13" s="574" t="s">
        <v>226</v>
      </c>
      <c r="H13" s="575"/>
      <c r="I13" s="293">
        <f>IF($B13="","",VLOOKUP($B13,'NE45 elo'!$A$7:$O$22,4))</f>
      </c>
      <c r="J13" s="233"/>
      <c r="K13" s="374" t="s">
        <v>324</v>
      </c>
      <c r="L13" s="582">
        <v>35</v>
      </c>
      <c r="M13" s="322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Paszér/Szabó</v>
      </c>
      <c r="E18" s="573"/>
      <c r="F18" s="573" t="str">
        <f>E9</f>
        <v>Kovácsné/Thurzó</v>
      </c>
      <c r="G18" s="573"/>
      <c r="H18" s="573" t="str">
        <f>E11</f>
        <v>Varga/Vargáné</v>
      </c>
      <c r="I18" s="573"/>
      <c r="J18" s="573" t="str">
        <f>E13</f>
        <v>Kovács/Nagy</v>
      </c>
      <c r="K18" s="57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Paszér/Szabó</v>
      </c>
      <c r="C19" s="566"/>
      <c r="D19" s="571"/>
      <c r="E19" s="571"/>
      <c r="F19" s="567" t="s">
        <v>318</v>
      </c>
      <c r="G19" s="568"/>
      <c r="H19" s="567" t="s">
        <v>319</v>
      </c>
      <c r="I19" s="568"/>
      <c r="J19" s="569" t="s">
        <v>322</v>
      </c>
      <c r="K19" s="570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Kovácsné/Thurzó</v>
      </c>
      <c r="C20" s="566"/>
      <c r="D20" s="567" t="s">
        <v>320</v>
      </c>
      <c r="E20" s="568"/>
      <c r="F20" s="571"/>
      <c r="G20" s="571"/>
      <c r="H20" s="567" t="s">
        <v>320</v>
      </c>
      <c r="I20" s="568"/>
      <c r="J20" s="567" t="s">
        <v>319</v>
      </c>
      <c r="K20" s="568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Varga/Vargáné</v>
      </c>
      <c r="C21" s="566"/>
      <c r="D21" s="567" t="s">
        <v>321</v>
      </c>
      <c r="E21" s="568"/>
      <c r="F21" s="567" t="s">
        <v>318</v>
      </c>
      <c r="G21" s="568"/>
      <c r="H21" s="571"/>
      <c r="I21" s="571"/>
      <c r="J21" s="567" t="s">
        <v>310</v>
      </c>
      <c r="K21" s="568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8.75" customHeight="1">
      <c r="A22" s="295" t="s">
        <v>88</v>
      </c>
      <c r="B22" s="566" t="str">
        <f>E13</f>
        <v>Kovács/Nagy</v>
      </c>
      <c r="C22" s="566"/>
      <c r="D22" s="567" t="s">
        <v>323</v>
      </c>
      <c r="E22" s="568"/>
      <c r="F22" s="567" t="s">
        <v>321</v>
      </c>
      <c r="G22" s="568"/>
      <c r="H22" s="569" t="s">
        <v>309</v>
      </c>
      <c r="I22" s="570"/>
      <c r="J22" s="571"/>
      <c r="K22" s="571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3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286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1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M4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R16" sqref="R16"/>
      <selection pane="bottomLeft" activeCell="R16" sqref="R16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2" customWidth="1"/>
    <col min="5" max="5" width="10.7109375" style="343" customWidth="1"/>
    <col min="6" max="6" width="6.140625" style="92" hidden="1" customWidth="1"/>
    <col min="7" max="7" width="13.2812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369" t="str">
        <f>Altalanos!$B$8</f>
        <v>NE45+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242</v>
      </c>
      <c r="C7" s="95" t="s">
        <v>153</v>
      </c>
      <c r="D7" s="96"/>
      <c r="E7" s="188" t="s">
        <v>243</v>
      </c>
      <c r="F7" s="331"/>
      <c r="G7" s="332"/>
      <c r="H7" s="96"/>
      <c r="I7" s="96"/>
      <c r="J7" s="170"/>
      <c r="K7" s="168"/>
      <c r="L7" s="172"/>
      <c r="M7" s="168"/>
      <c r="N7" s="163"/>
      <c r="O7" s="96">
        <v>5</v>
      </c>
      <c r="P7" s="118"/>
      <c r="Q7" s="97"/>
    </row>
    <row r="8" spans="1:17" s="11" customFormat="1" ht="18.75" customHeight="1">
      <c r="A8" s="173">
        <v>2</v>
      </c>
      <c r="B8" s="95" t="s">
        <v>136</v>
      </c>
      <c r="C8" s="95" t="s">
        <v>137</v>
      </c>
      <c r="D8" s="96"/>
      <c r="E8" s="188" t="s">
        <v>140</v>
      </c>
      <c r="F8" s="331"/>
      <c r="G8" s="332"/>
      <c r="H8" s="96"/>
      <c r="I8" s="96"/>
      <c r="J8" s="170"/>
      <c r="K8" s="168"/>
      <c r="L8" s="172"/>
      <c r="M8" s="168"/>
      <c r="N8" s="163"/>
      <c r="O8" s="96">
        <v>6</v>
      </c>
      <c r="P8" s="118"/>
      <c r="Q8" s="97"/>
    </row>
    <row r="9" spans="1:17" s="11" customFormat="1" ht="18.75" customHeight="1">
      <c r="A9" s="173">
        <v>3</v>
      </c>
      <c r="B9" s="95" t="s">
        <v>138</v>
      </c>
      <c r="C9" s="95" t="s">
        <v>139</v>
      </c>
      <c r="D9" s="96"/>
      <c r="E9" s="188" t="s">
        <v>141</v>
      </c>
      <c r="F9" s="331"/>
      <c r="G9" s="332"/>
      <c r="H9" s="96"/>
      <c r="I9" s="96"/>
      <c r="J9" s="170"/>
      <c r="K9" s="168"/>
      <c r="L9" s="172"/>
      <c r="M9" s="168"/>
      <c r="N9" s="163"/>
      <c r="O9" s="96" t="s">
        <v>201</v>
      </c>
      <c r="P9" s="342"/>
      <c r="Q9" s="193"/>
    </row>
    <row r="10" spans="1:17" s="11" customFormat="1" ht="18.75" customHeight="1">
      <c r="A10" s="173">
        <v>4</v>
      </c>
      <c r="B10" s="95"/>
      <c r="C10" s="95"/>
      <c r="D10" s="96"/>
      <c r="E10" s="188"/>
      <c r="F10" s="331"/>
      <c r="G10" s="332"/>
      <c r="H10" s="96"/>
      <c r="I10" s="96"/>
      <c r="J10" s="170"/>
      <c r="K10" s="168"/>
      <c r="L10" s="172"/>
      <c r="M10" s="168"/>
      <c r="N10" s="163"/>
      <c r="O10" s="96"/>
      <c r="P10" s="341"/>
      <c r="Q10" s="338"/>
    </row>
    <row r="11" spans="1:17" s="11" customFormat="1" ht="18.75" customHeight="1">
      <c r="A11" s="173">
        <v>5</v>
      </c>
      <c r="B11" s="95"/>
      <c r="C11" s="95"/>
      <c r="D11" s="96"/>
      <c r="E11" s="188"/>
      <c r="F11" s="331"/>
      <c r="G11" s="332"/>
      <c r="H11" s="96"/>
      <c r="I11" s="96"/>
      <c r="J11" s="170"/>
      <c r="K11" s="168"/>
      <c r="L11" s="172"/>
      <c r="M11" s="168"/>
      <c r="N11" s="163"/>
      <c r="O11" s="96"/>
      <c r="P11" s="341"/>
      <c r="Q11" s="338"/>
    </row>
    <row r="12" spans="1:17" s="11" customFormat="1" ht="18.75" customHeight="1">
      <c r="A12" s="173">
        <v>6</v>
      </c>
      <c r="B12" s="95"/>
      <c r="C12" s="95"/>
      <c r="D12" s="96"/>
      <c r="E12" s="188"/>
      <c r="F12" s="331"/>
      <c r="G12" s="332"/>
      <c r="H12" s="96"/>
      <c r="I12" s="96"/>
      <c r="J12" s="170"/>
      <c r="K12" s="168"/>
      <c r="L12" s="172"/>
      <c r="M12" s="168"/>
      <c r="N12" s="163"/>
      <c r="O12" s="96"/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29:E37 E7:E2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13" hidden="1" customWidth="1"/>
    <col min="26" max="37" width="0" style="313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Y1"/>
      <c r="Z1"/>
      <c r="AA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tr">
        <f>Altalanos!$B$8</f>
        <v>NE45+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Q3" s="302" t="s">
        <v>94</v>
      </c>
      <c r="R3" s="303" t="s">
        <v>100</v>
      </c>
      <c r="S3" s="251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257"/>
      <c r="Q4" s="304" t="s">
        <v>101</v>
      </c>
      <c r="R4" s="305" t="s">
        <v>96</v>
      </c>
      <c r="S4" s="251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251"/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>
        <v>1</v>
      </c>
      <c r="C7" s="245" t="str">
        <f>IF($B7="","",VLOOKUP($B7,'NE45 elo'!$A$7:$O$22,5))</f>
        <v>680302</v>
      </c>
      <c r="D7" s="245">
        <f>IF($B7="","",VLOOKUP($B7,'NE45 elo'!$A$7:$O$22,15))</f>
        <v>5</v>
      </c>
      <c r="E7" s="241" t="str">
        <f>UPPER(IF($B7="","",VLOOKUP($B7,'NE45 elo'!$A$7:$O$22,2)))</f>
        <v>DÓCS</v>
      </c>
      <c r="F7" s="246"/>
      <c r="G7" s="241" t="str">
        <f>IF($B7="","",VLOOKUP($B7,'NE45 elo'!$A$7:$O$22,3))</f>
        <v>Katalin</v>
      </c>
      <c r="H7" s="246"/>
      <c r="I7" s="241">
        <f>IF($B7="","",VLOOKUP($B7,'NE45 elo'!$A$7:$O$22,4))</f>
        <v>0</v>
      </c>
      <c r="J7" s="233"/>
      <c r="K7" s="374" t="s">
        <v>315</v>
      </c>
      <c r="L7" s="582">
        <v>35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60"/>
      <c r="D8" s="260"/>
      <c r="E8" s="260"/>
      <c r="F8" s="260"/>
      <c r="G8" s="260"/>
      <c r="H8" s="260"/>
      <c r="I8" s="260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>
        <v>2</v>
      </c>
      <c r="C9" s="245" t="str">
        <f>IF($B9="","",VLOOKUP($B9,'NE45 elo'!$A$7:$O$22,5))</f>
        <v>700502</v>
      </c>
      <c r="D9" s="245">
        <f>IF($B9="","",VLOOKUP($B9,'NE45 elo'!$A$7:$O$22,15))</f>
        <v>6</v>
      </c>
      <c r="E9" s="372" t="s">
        <v>202</v>
      </c>
      <c r="F9" s="246"/>
      <c r="G9" s="372" t="s">
        <v>137</v>
      </c>
      <c r="H9" s="246"/>
      <c r="I9" s="241">
        <f>IF($B9="","",VLOOKUP($B9,'NE45 elo'!$A$7:$O$22,4))</f>
        <v>0</v>
      </c>
      <c r="J9" s="233"/>
      <c r="K9" s="374" t="s">
        <v>316</v>
      </c>
      <c r="L9" s="582">
        <v>50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60"/>
      <c r="D10" s="260"/>
      <c r="E10" s="260"/>
      <c r="F10" s="260"/>
      <c r="G10" s="260"/>
      <c r="H10" s="260"/>
      <c r="I10" s="260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>
        <v>3</v>
      </c>
      <c r="C11" s="245" t="str">
        <f>IF($B11="","",VLOOKUP($B11,'NE45 elo'!$A$7:$O$22,5))</f>
        <v>740801</v>
      </c>
      <c r="D11" s="245" t="str">
        <f>IF($B11="","",VLOOKUP($B11,'NE45 elo'!$A$7:$O$22,15))</f>
        <v>-</v>
      </c>
      <c r="E11" s="241" t="str">
        <f>UPPER(IF($B11="","",VLOOKUP($B11,'NE45 elo'!$A$7:$O$22,2)))</f>
        <v>SZŐKE</v>
      </c>
      <c r="F11" s="246"/>
      <c r="G11" s="241" t="str">
        <f>IF($B11="","",VLOOKUP($B11,'NE45 elo'!$A$7:$O$22,3))</f>
        <v>Krisztina</v>
      </c>
      <c r="H11" s="246"/>
      <c r="I11" s="241">
        <f>IF($B11="","",VLOOKUP($B11,'NE45 elo'!$A$7:$O$22,4))</f>
        <v>0</v>
      </c>
      <c r="J11" s="233"/>
      <c r="K11" s="374" t="s">
        <v>317</v>
      </c>
      <c r="L11" s="582">
        <v>75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DÓCS</v>
      </c>
      <c r="E18" s="573"/>
      <c r="F18" s="573" t="str">
        <f>E9</f>
        <v>BODNÁR</v>
      </c>
      <c r="G18" s="573"/>
      <c r="H18" s="573" t="str">
        <f>E11</f>
        <v>SZŐKE</v>
      </c>
      <c r="I18" s="573"/>
      <c r="J18" s="233"/>
      <c r="K18" s="23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DÓCS</v>
      </c>
      <c r="C19" s="566"/>
      <c r="D19" s="571"/>
      <c r="E19" s="571"/>
      <c r="F19" s="567" t="s">
        <v>309</v>
      </c>
      <c r="G19" s="568"/>
      <c r="H19" s="567" t="s">
        <v>311</v>
      </c>
      <c r="I19" s="568"/>
      <c r="J19" s="233"/>
      <c r="K19" s="233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BODNÁR</v>
      </c>
      <c r="C20" s="566"/>
      <c r="D20" s="567" t="s">
        <v>310</v>
      </c>
      <c r="E20" s="568"/>
      <c r="F20" s="571"/>
      <c r="G20" s="571"/>
      <c r="H20" s="567" t="s">
        <v>314</v>
      </c>
      <c r="I20" s="568"/>
      <c r="J20" s="233"/>
      <c r="K20" s="233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SZŐKE</v>
      </c>
      <c r="C21" s="566"/>
      <c r="D21" s="567" t="s">
        <v>312</v>
      </c>
      <c r="E21" s="568"/>
      <c r="F21" s="567" t="s">
        <v>313</v>
      </c>
      <c r="G21" s="568"/>
      <c r="H21" s="571"/>
      <c r="I21" s="571"/>
      <c r="J21" s="233"/>
      <c r="K21" s="233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2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356"/>
      <c r="N33" s="355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5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L4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C2" sqref="C2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3.140625" style="0" customWidth="1"/>
    <col min="4" max="4" width="3.140625" style="42" customWidth="1"/>
    <col min="5" max="5" width="12.00390625" style="42" customWidth="1"/>
    <col min="6" max="6" width="5.8515625" style="42" customWidth="1"/>
    <col min="7" max="7" width="2.57421875" style="42" customWidth="1"/>
    <col min="8" max="8" width="11.140625" style="92" customWidth="1"/>
    <col min="9" max="9" width="11.140625" style="42" customWidth="1"/>
    <col min="10" max="10" width="3.57421875" style="42" customWidth="1"/>
    <col min="11" max="11" width="11.71093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Halker Kupa</v>
      </c>
      <c r="B1" s="86"/>
      <c r="C1" s="86"/>
      <c r="D1" s="87"/>
      <c r="E1" s="87"/>
      <c r="F1" s="162"/>
      <c r="G1" s="162"/>
      <c r="H1" s="185" t="s">
        <v>62</v>
      </c>
      <c r="I1" s="87"/>
      <c r="J1" s="88"/>
      <c r="K1" s="88"/>
      <c r="L1" s="88"/>
      <c r="M1" s="88"/>
      <c r="N1" s="88"/>
      <c r="O1" s="130"/>
      <c r="P1" s="98"/>
    </row>
    <row r="2" spans="1:16" ht="13.5" thickBot="1">
      <c r="A2" s="89"/>
      <c r="B2" s="89" t="s">
        <v>53</v>
      </c>
      <c r="C2" s="195" t="s">
        <v>210</v>
      </c>
      <c r="D2" s="131"/>
      <c r="E2" s="131"/>
      <c r="F2" s="131"/>
      <c r="G2" s="131"/>
      <c r="H2" s="185" t="s">
        <v>63</v>
      </c>
      <c r="I2" s="93"/>
      <c r="J2" s="93"/>
      <c r="K2" s="82"/>
      <c r="L2" s="82"/>
      <c r="M2" s="82"/>
      <c r="N2" s="82"/>
      <c r="O2" s="132"/>
      <c r="P2" s="99"/>
    </row>
    <row r="3" spans="1:16" s="2" customFormat="1" ht="12.75">
      <c r="A3" s="202" t="s">
        <v>69</v>
      </c>
      <c r="B3" s="203"/>
      <c r="C3" s="204"/>
      <c r="D3" s="205"/>
      <c r="E3" s="206"/>
      <c r="F3" s="21"/>
      <c r="G3" s="21"/>
      <c r="H3" s="108"/>
      <c r="I3" s="21"/>
      <c r="J3" s="28"/>
      <c r="K3" s="28"/>
      <c r="L3" s="28"/>
      <c r="M3" s="133" t="s">
        <v>34</v>
      </c>
      <c r="N3" s="110"/>
      <c r="O3" s="110"/>
      <c r="P3" s="134"/>
    </row>
    <row r="4" spans="1:16" s="2" customFormat="1" ht="12.75">
      <c r="A4" s="52" t="s">
        <v>24</v>
      </c>
      <c r="B4" s="52"/>
      <c r="C4" s="50" t="s">
        <v>21</v>
      </c>
      <c r="D4" s="50"/>
      <c r="E4" s="50"/>
      <c r="F4" s="50"/>
      <c r="G4" s="50"/>
      <c r="H4" s="50" t="s">
        <v>29</v>
      </c>
      <c r="I4" s="52"/>
      <c r="J4" s="53"/>
      <c r="K4" s="53"/>
      <c r="L4" s="53" t="s">
        <v>30</v>
      </c>
      <c r="M4" s="128"/>
      <c r="N4" s="135"/>
      <c r="O4" s="135"/>
      <c r="P4" s="114"/>
    </row>
    <row r="5" spans="1:16" s="2" customFormat="1" ht="13.5" thickBot="1">
      <c r="A5" s="560" t="str">
        <f>Altalanos!$A$10</f>
        <v>2020.09.11-13.</v>
      </c>
      <c r="B5" s="560"/>
      <c r="C5" s="120">
        <f>Altalanos!$C$10</f>
        <v>0</v>
      </c>
      <c r="D5" s="91"/>
      <c r="E5" s="91"/>
      <c r="F5" s="91"/>
      <c r="G5" s="91"/>
      <c r="H5" s="121"/>
      <c r="I5" s="94"/>
      <c r="J5" s="84"/>
      <c r="K5" s="84"/>
      <c r="L5" s="84" t="str">
        <f>Altalanos!$E$10</f>
        <v>Nagyistók-Nádasi Judit</v>
      </c>
      <c r="M5" s="115"/>
      <c r="N5" s="94"/>
      <c r="O5" s="94"/>
      <c r="P5" s="116">
        <f>COUNTA(P8:P87)</f>
        <v>0</v>
      </c>
    </row>
    <row r="6" spans="1:16" s="136" customFormat="1" ht="12" customHeight="1">
      <c r="A6" s="137"/>
      <c r="B6" s="561" t="s">
        <v>64</v>
      </c>
      <c r="C6" s="562"/>
      <c r="D6" s="562"/>
      <c r="E6" s="562"/>
      <c r="F6" s="562"/>
      <c r="G6" s="328"/>
      <c r="H6" s="563" t="s">
        <v>65</v>
      </c>
      <c r="I6" s="562"/>
      <c r="J6" s="562"/>
      <c r="K6" s="562"/>
      <c r="L6" s="564"/>
      <c r="M6" s="563" t="s">
        <v>66</v>
      </c>
      <c r="N6" s="562"/>
      <c r="O6" s="562"/>
      <c r="P6" s="564"/>
    </row>
    <row r="7" spans="1:16" ht="47.25" customHeight="1" thickBot="1">
      <c r="A7" s="102" t="s">
        <v>31</v>
      </c>
      <c r="B7" s="103" t="s">
        <v>27</v>
      </c>
      <c r="C7" s="103" t="s">
        <v>28</v>
      </c>
      <c r="D7" s="103" t="s">
        <v>32</v>
      </c>
      <c r="E7" s="103" t="s">
        <v>33</v>
      </c>
      <c r="F7" s="351" t="s">
        <v>130</v>
      </c>
      <c r="G7" s="211" t="s">
        <v>129</v>
      </c>
      <c r="H7" s="102" t="s">
        <v>27</v>
      </c>
      <c r="I7" s="103" t="s">
        <v>28</v>
      </c>
      <c r="J7" s="103" t="s">
        <v>32</v>
      </c>
      <c r="K7" s="103" t="s">
        <v>33</v>
      </c>
      <c r="L7" s="104" t="s">
        <v>131</v>
      </c>
      <c r="M7" s="102" t="s">
        <v>129</v>
      </c>
      <c r="N7" s="129" t="s">
        <v>67</v>
      </c>
      <c r="O7" s="103" t="s">
        <v>68</v>
      </c>
      <c r="P7" s="104" t="s">
        <v>40</v>
      </c>
    </row>
    <row r="8" spans="1:16" s="11" customFormat="1" ht="18.75" customHeight="1">
      <c r="A8" s="352">
        <v>1</v>
      </c>
      <c r="B8" s="215" t="s">
        <v>198</v>
      </c>
      <c r="C8" s="95" t="s">
        <v>168</v>
      </c>
      <c r="D8" s="96"/>
      <c r="E8" s="96">
        <v>480814</v>
      </c>
      <c r="F8" s="106">
        <v>3</v>
      </c>
      <c r="G8" s="349"/>
      <c r="H8" s="212" t="s">
        <v>199</v>
      </c>
      <c r="I8" s="139" t="s">
        <v>200</v>
      </c>
      <c r="J8" s="96"/>
      <c r="K8" s="96">
        <v>50619</v>
      </c>
      <c r="L8" s="97">
        <v>1</v>
      </c>
      <c r="M8" s="96"/>
      <c r="N8" s="97"/>
      <c r="O8" s="210">
        <f aca="true" t="shared" si="0" ref="O8:O26">SUM(F8,L8)</f>
        <v>4</v>
      </c>
      <c r="P8" s="97"/>
    </row>
    <row r="9" spans="1:16" s="11" customFormat="1" ht="18.75" customHeight="1">
      <c r="A9" s="353">
        <v>2</v>
      </c>
      <c r="B9" s="215" t="s">
        <v>207</v>
      </c>
      <c r="C9" s="95" t="s">
        <v>165</v>
      </c>
      <c r="D9" s="96"/>
      <c r="E9" s="96">
        <v>500405</v>
      </c>
      <c r="F9" s="106">
        <v>6</v>
      </c>
      <c r="G9" s="349"/>
      <c r="H9" s="215" t="s">
        <v>155</v>
      </c>
      <c r="I9" s="95" t="s">
        <v>156</v>
      </c>
      <c r="J9" s="96"/>
      <c r="K9" s="96">
        <v>540212</v>
      </c>
      <c r="L9" s="106"/>
      <c r="M9" s="96"/>
      <c r="N9" s="97"/>
      <c r="O9" s="210">
        <f t="shared" si="0"/>
        <v>6</v>
      </c>
      <c r="P9" s="97"/>
    </row>
    <row r="10" spans="1:16" s="11" customFormat="1" ht="18.75" customHeight="1">
      <c r="A10" s="353">
        <v>3</v>
      </c>
      <c r="B10" s="215" t="s">
        <v>170</v>
      </c>
      <c r="C10" s="95" t="s">
        <v>171</v>
      </c>
      <c r="D10" s="96"/>
      <c r="E10" s="96">
        <v>460924</v>
      </c>
      <c r="F10" s="106">
        <v>7</v>
      </c>
      <c r="G10" s="349"/>
      <c r="H10" s="212" t="s">
        <v>167</v>
      </c>
      <c r="I10" s="139" t="s">
        <v>168</v>
      </c>
      <c r="J10" s="96"/>
      <c r="K10" s="96">
        <v>490416</v>
      </c>
      <c r="L10" s="106">
        <v>4</v>
      </c>
      <c r="M10" s="96"/>
      <c r="N10" s="97"/>
      <c r="O10" s="210">
        <f t="shared" si="0"/>
        <v>11</v>
      </c>
      <c r="P10" s="97"/>
    </row>
    <row r="11" spans="1:16" s="11" customFormat="1" ht="18.75" customHeight="1">
      <c r="A11" s="353">
        <v>4</v>
      </c>
      <c r="B11" s="215"/>
      <c r="C11" s="95"/>
      <c r="D11" s="96"/>
      <c r="E11" s="362"/>
      <c r="F11" s="97"/>
      <c r="G11" s="349"/>
      <c r="H11" s="215"/>
      <c r="I11" s="95"/>
      <c r="J11" s="96"/>
      <c r="K11" s="362"/>
      <c r="L11" s="97"/>
      <c r="M11" s="96"/>
      <c r="N11" s="97"/>
      <c r="O11" s="210">
        <f t="shared" si="0"/>
        <v>0</v>
      </c>
      <c r="P11" s="97"/>
    </row>
    <row r="12" spans="1:16" s="11" customFormat="1" ht="18.75" customHeight="1">
      <c r="A12" s="353">
        <v>5</v>
      </c>
      <c r="B12" s="215"/>
      <c r="C12" s="95"/>
      <c r="D12" s="96"/>
      <c r="E12" s="96"/>
      <c r="F12" s="106"/>
      <c r="G12" s="349"/>
      <c r="H12" s="212"/>
      <c r="I12" s="139"/>
      <c r="J12" s="96"/>
      <c r="K12" s="96"/>
      <c r="L12" s="106"/>
      <c r="M12" s="96"/>
      <c r="N12" s="97"/>
      <c r="O12" s="210">
        <f t="shared" si="0"/>
        <v>0</v>
      </c>
      <c r="P12" s="97"/>
    </row>
    <row r="13" spans="1:16" s="11" customFormat="1" ht="18.75" customHeight="1">
      <c r="A13" s="353">
        <v>6</v>
      </c>
      <c r="B13" s="215"/>
      <c r="C13" s="95"/>
      <c r="D13" s="96"/>
      <c r="E13" s="362"/>
      <c r="F13" s="97"/>
      <c r="G13" s="349"/>
      <c r="H13" s="215"/>
      <c r="I13" s="95"/>
      <c r="J13" s="96"/>
      <c r="K13" s="362"/>
      <c r="L13" s="97"/>
      <c r="M13" s="96"/>
      <c r="N13" s="97"/>
      <c r="O13" s="210">
        <f t="shared" si="0"/>
        <v>0</v>
      </c>
      <c r="P13" s="97"/>
    </row>
    <row r="14" spans="1:16" s="11" customFormat="1" ht="18.75" customHeight="1">
      <c r="A14" s="353">
        <v>7</v>
      </c>
      <c r="B14" s="215"/>
      <c r="C14" s="95"/>
      <c r="D14" s="96"/>
      <c r="E14" s="362"/>
      <c r="F14" s="97"/>
      <c r="G14" s="349"/>
      <c r="H14" s="215"/>
      <c r="I14" s="95"/>
      <c r="J14" s="96"/>
      <c r="K14" s="362"/>
      <c r="L14" s="97"/>
      <c r="M14" s="96"/>
      <c r="N14" s="97"/>
      <c r="O14" s="210">
        <f t="shared" si="0"/>
        <v>0</v>
      </c>
      <c r="P14" s="97"/>
    </row>
    <row r="15" spans="1:16" s="11" customFormat="1" ht="18.75" customHeight="1">
      <c r="A15" s="353">
        <v>8</v>
      </c>
      <c r="B15" s="215"/>
      <c r="C15" s="95"/>
      <c r="D15" s="96"/>
      <c r="E15" s="362"/>
      <c r="F15" s="97"/>
      <c r="G15" s="349"/>
      <c r="H15" s="215"/>
      <c r="I15" s="95"/>
      <c r="J15" s="96"/>
      <c r="K15" s="362"/>
      <c r="L15" s="97"/>
      <c r="M15" s="96"/>
      <c r="N15" s="97"/>
      <c r="O15" s="210">
        <f t="shared" si="0"/>
        <v>0</v>
      </c>
      <c r="P15" s="97"/>
    </row>
    <row r="16" spans="1:16" s="11" customFormat="1" ht="18.75" customHeight="1">
      <c r="A16" s="353">
        <v>9</v>
      </c>
      <c r="B16" s="215"/>
      <c r="C16" s="95"/>
      <c r="D16" s="96"/>
      <c r="E16" s="362"/>
      <c r="F16" s="97"/>
      <c r="G16" s="349"/>
      <c r="H16" s="215"/>
      <c r="I16" s="95"/>
      <c r="J16" s="96"/>
      <c r="K16" s="362"/>
      <c r="L16" s="97"/>
      <c r="M16" s="96"/>
      <c r="N16" s="140"/>
      <c r="O16" s="210">
        <f t="shared" si="0"/>
        <v>0</v>
      </c>
      <c r="P16" s="97"/>
    </row>
    <row r="17" spans="1:16" s="11" customFormat="1" ht="18.75" customHeight="1">
      <c r="A17" s="353">
        <v>10</v>
      </c>
      <c r="B17" s="215"/>
      <c r="C17" s="95"/>
      <c r="D17" s="96"/>
      <c r="E17" s="362"/>
      <c r="F17" s="97"/>
      <c r="G17" s="349"/>
      <c r="H17" s="215"/>
      <c r="I17" s="95"/>
      <c r="J17" s="96"/>
      <c r="K17" s="362"/>
      <c r="L17" s="97"/>
      <c r="M17" s="96"/>
      <c r="N17" s="97"/>
      <c r="O17" s="210">
        <f t="shared" si="0"/>
        <v>0</v>
      </c>
      <c r="P17" s="97"/>
    </row>
    <row r="18" spans="1:16" s="11" customFormat="1" ht="18.75" customHeight="1">
      <c r="A18" s="353">
        <v>11</v>
      </c>
      <c r="B18" s="215"/>
      <c r="C18" s="95"/>
      <c r="D18" s="96"/>
      <c r="E18" s="362"/>
      <c r="F18" s="97"/>
      <c r="G18" s="349"/>
      <c r="H18" s="215"/>
      <c r="I18" s="95"/>
      <c r="J18" s="96"/>
      <c r="K18" s="363"/>
      <c r="L18" s="97"/>
      <c r="M18" s="96"/>
      <c r="N18" s="97"/>
      <c r="O18" s="210">
        <f t="shared" si="0"/>
        <v>0</v>
      </c>
      <c r="P18" s="97"/>
    </row>
    <row r="19" spans="1:16" s="11" customFormat="1" ht="18.75" customHeight="1">
      <c r="A19" s="353">
        <v>12</v>
      </c>
      <c r="B19" s="215"/>
      <c r="C19" s="95"/>
      <c r="D19" s="96"/>
      <c r="E19" s="362"/>
      <c r="F19" s="97"/>
      <c r="G19" s="349"/>
      <c r="H19" s="215"/>
      <c r="I19" s="95"/>
      <c r="J19" s="96"/>
      <c r="K19" s="362"/>
      <c r="L19" s="97"/>
      <c r="M19" s="96"/>
      <c r="N19" s="97"/>
      <c r="O19" s="210">
        <f t="shared" si="0"/>
        <v>0</v>
      </c>
      <c r="P19" s="97"/>
    </row>
    <row r="20" spans="1:16" s="11" customFormat="1" ht="18.75" customHeight="1">
      <c r="A20" s="353">
        <v>13</v>
      </c>
      <c r="B20" s="215"/>
      <c r="C20" s="95"/>
      <c r="D20" s="96"/>
      <c r="E20" s="362"/>
      <c r="F20" s="97"/>
      <c r="G20" s="349"/>
      <c r="H20" s="215"/>
      <c r="I20" s="95"/>
      <c r="J20" s="96"/>
      <c r="K20" s="362"/>
      <c r="L20" s="97"/>
      <c r="M20" s="96"/>
      <c r="N20" s="97"/>
      <c r="O20" s="210">
        <f t="shared" si="0"/>
        <v>0</v>
      </c>
      <c r="P20" s="97"/>
    </row>
    <row r="21" spans="1:16" s="11" customFormat="1" ht="18.75" customHeight="1">
      <c r="A21" s="353">
        <v>14</v>
      </c>
      <c r="B21" s="215"/>
      <c r="C21" s="95"/>
      <c r="D21" s="96"/>
      <c r="E21" s="362"/>
      <c r="F21" s="97"/>
      <c r="G21" s="349"/>
      <c r="H21" s="215"/>
      <c r="I21" s="95"/>
      <c r="J21" s="96"/>
      <c r="K21" s="364"/>
      <c r="L21" s="97"/>
      <c r="M21" s="96"/>
      <c r="N21" s="97"/>
      <c r="O21" s="210">
        <f t="shared" si="0"/>
        <v>0</v>
      </c>
      <c r="P21" s="97"/>
    </row>
    <row r="22" spans="1:16" s="11" customFormat="1" ht="18.75" customHeight="1">
      <c r="A22" s="353">
        <v>15</v>
      </c>
      <c r="B22" s="215"/>
      <c r="C22" s="95"/>
      <c r="D22" s="96"/>
      <c r="E22" s="362"/>
      <c r="F22" s="97"/>
      <c r="G22" s="349"/>
      <c r="H22" s="215"/>
      <c r="I22" s="95"/>
      <c r="J22" s="96"/>
      <c r="K22" s="362"/>
      <c r="L22" s="97"/>
      <c r="M22" s="96"/>
      <c r="N22" s="97"/>
      <c r="O22" s="210">
        <f t="shared" si="0"/>
        <v>0</v>
      </c>
      <c r="P22" s="97"/>
    </row>
    <row r="23" spans="1:16" s="11" customFormat="1" ht="18.75" customHeight="1">
      <c r="A23" s="214">
        <v>16</v>
      </c>
      <c r="B23" s="215"/>
      <c r="C23" s="95"/>
      <c r="D23" s="96"/>
      <c r="E23" s="362"/>
      <c r="F23" s="97"/>
      <c r="G23" s="349"/>
      <c r="H23" s="215"/>
      <c r="I23" s="95"/>
      <c r="J23" s="96"/>
      <c r="K23" s="362"/>
      <c r="L23" s="97"/>
      <c r="M23" s="96"/>
      <c r="N23" s="97"/>
      <c r="O23" s="210">
        <f t="shared" si="0"/>
        <v>0</v>
      </c>
      <c r="P23" s="97"/>
    </row>
    <row r="24" spans="1:16" s="32" customFormat="1" ht="18.75" customHeight="1">
      <c r="A24" s="214">
        <v>17</v>
      </c>
      <c r="B24" s="215"/>
      <c r="C24" s="95"/>
      <c r="D24" s="96"/>
      <c r="E24" s="362"/>
      <c r="F24" s="97"/>
      <c r="G24" s="349"/>
      <c r="H24" s="215"/>
      <c r="I24" s="95"/>
      <c r="J24" s="96"/>
      <c r="K24" s="362"/>
      <c r="L24" s="97"/>
      <c r="M24" s="96"/>
      <c r="N24" s="97"/>
      <c r="O24" s="210">
        <f t="shared" si="0"/>
        <v>0</v>
      </c>
      <c r="P24" s="97"/>
    </row>
    <row r="25" spans="1:16" s="32" customFormat="1" ht="18.75" customHeight="1">
      <c r="A25" s="214">
        <v>18</v>
      </c>
      <c r="B25" s="215"/>
      <c r="C25" s="95"/>
      <c r="D25" s="96"/>
      <c r="E25" s="362"/>
      <c r="F25" s="97"/>
      <c r="G25" s="349"/>
      <c r="H25" s="215"/>
      <c r="I25" s="95"/>
      <c r="J25" s="96"/>
      <c r="K25" s="362"/>
      <c r="L25" s="97"/>
      <c r="M25" s="96"/>
      <c r="N25" s="97"/>
      <c r="O25" s="210">
        <f t="shared" si="0"/>
        <v>0</v>
      </c>
      <c r="P25" s="97"/>
    </row>
    <row r="26" spans="1:16" s="32" customFormat="1" ht="18.75" customHeight="1">
      <c r="A26" s="214">
        <v>19</v>
      </c>
      <c r="B26" s="215"/>
      <c r="C26" s="95"/>
      <c r="D26" s="96"/>
      <c r="E26" s="362"/>
      <c r="F26" s="97"/>
      <c r="G26" s="349"/>
      <c r="H26" s="215"/>
      <c r="I26" s="95"/>
      <c r="J26" s="96"/>
      <c r="K26" s="362"/>
      <c r="L26" s="97"/>
      <c r="M26" s="96"/>
      <c r="N26" s="97"/>
      <c r="O26" s="210">
        <f t="shared" si="0"/>
        <v>0</v>
      </c>
      <c r="P26" s="97"/>
    </row>
    <row r="27" spans="1:16" s="32" customFormat="1" ht="18.75" customHeight="1">
      <c r="A27" s="214">
        <v>20</v>
      </c>
      <c r="B27" s="215"/>
      <c r="C27" s="95"/>
      <c r="D27" s="96"/>
      <c r="E27" s="96"/>
      <c r="F27" s="106"/>
      <c r="G27" s="349"/>
      <c r="H27" s="212"/>
      <c r="I27" s="139"/>
      <c r="J27" s="96"/>
      <c r="K27" s="96"/>
      <c r="L27" s="106"/>
      <c r="M27" s="96"/>
      <c r="N27" s="97"/>
      <c r="O27" s="210"/>
      <c r="P27" s="97"/>
    </row>
    <row r="28" spans="1:16" s="32" customFormat="1" ht="18.75" customHeight="1" thickBot="1">
      <c r="A28" s="214">
        <v>21</v>
      </c>
      <c r="B28" s="215"/>
      <c r="C28" s="95"/>
      <c r="D28" s="96"/>
      <c r="E28" s="96"/>
      <c r="F28" s="106"/>
      <c r="G28" s="349"/>
      <c r="H28" s="212"/>
      <c r="I28" s="139"/>
      <c r="J28" s="96"/>
      <c r="K28" s="96"/>
      <c r="L28" s="106"/>
      <c r="M28" s="96"/>
      <c r="N28" s="97"/>
      <c r="O28" s="210"/>
      <c r="P28" s="97"/>
    </row>
    <row r="29" spans="1:16" s="32" customFormat="1" ht="18.75" customHeight="1">
      <c r="A29" s="352">
        <v>22</v>
      </c>
      <c r="B29" s="215"/>
      <c r="C29" s="95"/>
      <c r="D29" s="96"/>
      <c r="E29" s="96"/>
      <c r="F29" s="106"/>
      <c r="G29" s="349"/>
      <c r="H29" s="212"/>
      <c r="I29" s="139"/>
      <c r="J29" s="96"/>
      <c r="K29" s="96"/>
      <c r="L29" s="106"/>
      <c r="M29" s="96"/>
      <c r="N29" s="97"/>
      <c r="O29" s="210"/>
      <c r="P29" s="97"/>
    </row>
    <row r="30" spans="1:16" s="32" customFormat="1" ht="18.75" customHeight="1">
      <c r="A30" s="353">
        <v>23</v>
      </c>
      <c r="B30" s="215"/>
      <c r="C30" s="95"/>
      <c r="D30" s="96"/>
      <c r="E30" s="96"/>
      <c r="F30" s="106"/>
      <c r="G30" s="349"/>
      <c r="H30" s="212"/>
      <c r="I30" s="139"/>
      <c r="J30" s="96"/>
      <c r="K30" s="96"/>
      <c r="L30" s="106"/>
      <c r="M30" s="96"/>
      <c r="N30" s="97"/>
      <c r="O30" s="210"/>
      <c r="P30" s="97"/>
    </row>
    <row r="31" spans="1:16" s="32" customFormat="1" ht="18.75" customHeight="1">
      <c r="A31" s="353">
        <v>24</v>
      </c>
      <c r="B31" s="215"/>
      <c r="C31" s="95"/>
      <c r="D31" s="96"/>
      <c r="E31" s="96"/>
      <c r="F31" s="106"/>
      <c r="G31" s="349"/>
      <c r="H31" s="212"/>
      <c r="I31" s="139"/>
      <c r="J31" s="96"/>
      <c r="K31" s="96"/>
      <c r="L31" s="106"/>
      <c r="M31" s="96"/>
      <c r="N31" s="97"/>
      <c r="O31" s="210"/>
      <c r="P31" s="97"/>
    </row>
    <row r="32" spans="1:16" ht="18.75" customHeight="1" thickBot="1">
      <c r="A32" s="353">
        <v>25</v>
      </c>
      <c r="B32" s="215"/>
      <c r="C32" s="95"/>
      <c r="D32" s="96"/>
      <c r="E32" s="96"/>
      <c r="F32" s="106"/>
      <c r="G32" s="349"/>
      <c r="H32" s="212"/>
      <c r="I32" s="139"/>
      <c r="J32" s="96"/>
      <c r="K32" s="96"/>
      <c r="L32" s="106"/>
      <c r="M32" s="96"/>
      <c r="N32" s="97"/>
      <c r="O32" s="210"/>
      <c r="P32" s="97"/>
    </row>
    <row r="33" spans="1:16" ht="18.75" customHeight="1">
      <c r="A33" s="352">
        <v>26</v>
      </c>
      <c r="B33" s="215"/>
      <c r="C33" s="95"/>
      <c r="D33" s="96"/>
      <c r="E33" s="96"/>
      <c r="F33" s="106"/>
      <c r="G33" s="349"/>
      <c r="H33" s="212"/>
      <c r="I33" s="139"/>
      <c r="J33" s="96"/>
      <c r="K33" s="96"/>
      <c r="L33" s="106"/>
      <c r="M33" s="96"/>
      <c r="N33" s="97"/>
      <c r="O33" s="210"/>
      <c r="P33" s="97"/>
    </row>
    <row r="34" spans="1:16" ht="18.75" customHeight="1">
      <c r="A34" s="353">
        <v>27</v>
      </c>
      <c r="B34" s="215"/>
      <c r="C34" s="95"/>
      <c r="D34" s="96"/>
      <c r="E34" s="96"/>
      <c r="F34" s="106"/>
      <c r="G34" s="349"/>
      <c r="H34" s="212"/>
      <c r="I34" s="139"/>
      <c r="J34" s="96"/>
      <c r="K34" s="96"/>
      <c r="L34" s="106"/>
      <c r="M34" s="96"/>
      <c r="N34" s="97"/>
      <c r="O34" s="210"/>
      <c r="P34" s="97"/>
    </row>
    <row r="35" spans="1:16" ht="18.75" customHeight="1">
      <c r="A35" s="353">
        <v>28</v>
      </c>
      <c r="B35" s="215"/>
      <c r="C35" s="95"/>
      <c r="D35" s="96"/>
      <c r="E35" s="96"/>
      <c r="F35" s="106"/>
      <c r="G35" s="349"/>
      <c r="H35" s="212"/>
      <c r="I35" s="139"/>
      <c r="J35" s="96"/>
      <c r="K35" s="96"/>
      <c r="L35" s="106"/>
      <c r="M35" s="96"/>
      <c r="N35" s="97"/>
      <c r="O35" s="210"/>
      <c r="P35" s="97"/>
    </row>
    <row r="36" spans="1:16" ht="18.75" customHeight="1">
      <c r="A36" s="353">
        <v>29</v>
      </c>
      <c r="B36" s="215"/>
      <c r="C36" s="95"/>
      <c r="D36" s="96"/>
      <c r="E36" s="96"/>
      <c r="F36" s="106"/>
      <c r="G36" s="349"/>
      <c r="H36" s="212"/>
      <c r="I36" s="139"/>
      <c r="J36" s="96"/>
      <c r="K36" s="96"/>
      <c r="L36" s="106"/>
      <c r="M36" s="96"/>
      <c r="N36" s="97"/>
      <c r="O36" s="210"/>
      <c r="P36" s="97"/>
    </row>
    <row r="37" spans="1:16" ht="18.75" customHeight="1">
      <c r="A37" s="353">
        <v>30</v>
      </c>
      <c r="B37" s="215"/>
      <c r="C37" s="95"/>
      <c r="D37" s="96"/>
      <c r="E37" s="96"/>
      <c r="F37" s="106"/>
      <c r="G37" s="349"/>
      <c r="H37" s="212"/>
      <c r="I37" s="139"/>
      <c r="J37" s="96"/>
      <c r="K37" s="96"/>
      <c r="L37" s="106"/>
      <c r="M37" s="96"/>
      <c r="N37" s="97"/>
      <c r="O37" s="210"/>
      <c r="P37" s="97"/>
    </row>
    <row r="38" spans="1:16" ht="18.75" customHeight="1">
      <c r="A38" s="353">
        <v>31</v>
      </c>
      <c r="B38" s="215"/>
      <c r="C38" s="95"/>
      <c r="D38" s="96"/>
      <c r="E38" s="96"/>
      <c r="F38" s="106"/>
      <c r="G38" s="349"/>
      <c r="H38" s="212"/>
      <c r="I38" s="139"/>
      <c r="J38" s="96"/>
      <c r="K38" s="96"/>
      <c r="L38" s="106"/>
      <c r="M38" s="96"/>
      <c r="N38" s="97"/>
      <c r="O38" s="210"/>
      <c r="P38" s="97"/>
    </row>
    <row r="39" spans="1:16" ht="18.75" customHeight="1">
      <c r="A39" s="353">
        <v>32</v>
      </c>
      <c r="B39" s="215"/>
      <c r="C39" s="95"/>
      <c r="D39" s="96"/>
      <c r="E39" s="96"/>
      <c r="F39" s="106"/>
      <c r="G39" s="349"/>
      <c r="H39" s="212"/>
      <c r="I39" s="139"/>
      <c r="J39" s="96"/>
      <c r="K39" s="96"/>
      <c r="L39" s="106"/>
      <c r="M39" s="96"/>
      <c r="N39" s="97"/>
      <c r="O39" s="210"/>
      <c r="P39" s="97"/>
    </row>
    <row r="40" spans="1:16" ht="18.75" customHeight="1">
      <c r="A40" s="214"/>
      <c r="B40" s="215"/>
      <c r="C40" s="95"/>
      <c r="D40" s="96"/>
      <c r="E40" s="96"/>
      <c r="F40" s="106"/>
      <c r="G40" s="349"/>
      <c r="H40" s="212"/>
      <c r="I40" s="139"/>
      <c r="J40" s="96"/>
      <c r="K40" s="96"/>
      <c r="L40" s="106"/>
      <c r="M40" s="96"/>
      <c r="N40" s="97"/>
      <c r="O40" s="210"/>
      <c r="P40" s="97"/>
    </row>
    <row r="41" spans="1:16" ht="18.75" customHeight="1">
      <c r="A41" s="214"/>
      <c r="B41" s="215"/>
      <c r="C41" s="95"/>
      <c r="D41" s="96"/>
      <c r="E41" s="96"/>
      <c r="F41" s="106"/>
      <c r="G41" s="349"/>
      <c r="H41" s="212"/>
      <c r="I41" s="139"/>
      <c r="J41" s="96"/>
      <c r="K41" s="96"/>
      <c r="L41" s="106"/>
      <c r="M41" s="96"/>
      <c r="N41" s="97"/>
      <c r="O41" s="210"/>
      <c r="P41" s="97"/>
    </row>
    <row r="42" spans="1:16" ht="18.75" customHeight="1">
      <c r="A42" s="214"/>
      <c r="B42" s="215"/>
      <c r="C42" s="95"/>
      <c r="D42" s="96"/>
      <c r="E42" s="96"/>
      <c r="F42" s="106"/>
      <c r="G42" s="349"/>
      <c r="H42" s="212"/>
      <c r="I42" s="139"/>
      <c r="J42" s="96"/>
      <c r="K42" s="96"/>
      <c r="L42" s="106"/>
      <c r="M42" s="96"/>
      <c r="N42" s="97"/>
      <c r="O42" s="210"/>
      <c r="P42" s="97"/>
    </row>
    <row r="43" spans="1:16" ht="18.75" customHeight="1">
      <c r="A43" s="214"/>
      <c r="B43" s="215"/>
      <c r="C43" s="95"/>
      <c r="D43" s="96"/>
      <c r="E43" s="96"/>
      <c r="F43" s="106"/>
      <c r="G43" s="349"/>
      <c r="H43" s="212"/>
      <c r="I43" s="139"/>
      <c r="J43" s="96"/>
      <c r="K43" s="96"/>
      <c r="L43" s="106"/>
      <c r="M43" s="96"/>
      <c r="N43" s="97"/>
      <c r="O43" s="210"/>
      <c r="P43" s="97"/>
    </row>
    <row r="44" spans="1:16" ht="18.75" customHeight="1">
      <c r="A44" s="214"/>
      <c r="B44" s="215"/>
      <c r="C44" s="95"/>
      <c r="D44" s="96"/>
      <c r="E44" s="96"/>
      <c r="F44" s="106"/>
      <c r="G44" s="349"/>
      <c r="H44" s="212"/>
      <c r="I44" s="139"/>
      <c r="J44" s="96"/>
      <c r="K44" s="96"/>
      <c r="L44" s="106"/>
      <c r="M44" s="96"/>
      <c r="N44" s="97"/>
      <c r="O44" s="210"/>
      <c r="P44" s="97"/>
    </row>
    <row r="45" spans="1:16" ht="18.75" customHeight="1">
      <c r="A45" s="214"/>
      <c r="B45" s="215"/>
      <c r="C45" s="95"/>
      <c r="D45" s="96"/>
      <c r="E45" s="96"/>
      <c r="F45" s="106"/>
      <c r="G45" s="349"/>
      <c r="H45" s="212"/>
      <c r="I45" s="139"/>
      <c r="J45" s="96"/>
      <c r="K45" s="96"/>
      <c r="L45" s="106"/>
      <c r="M45" s="96"/>
      <c r="N45" s="97"/>
      <c r="O45" s="210"/>
      <c r="P45" s="97"/>
    </row>
    <row r="46" spans="1:16" ht="18.75" customHeight="1">
      <c r="A46" s="214"/>
      <c r="B46" s="215"/>
      <c r="C46" s="95"/>
      <c r="D46" s="96"/>
      <c r="E46" s="96"/>
      <c r="F46" s="106"/>
      <c r="G46" s="349"/>
      <c r="H46" s="212"/>
      <c r="I46" s="139"/>
      <c r="J46" s="96"/>
      <c r="K46" s="96"/>
      <c r="L46" s="106"/>
      <c r="M46" s="96"/>
      <c r="N46" s="97"/>
      <c r="O46" s="210"/>
      <c r="P46" s="97"/>
    </row>
    <row r="47" spans="1:16" ht="18.75" customHeight="1">
      <c r="A47" s="214"/>
      <c r="B47" s="215"/>
      <c r="C47" s="95"/>
      <c r="D47" s="96"/>
      <c r="E47" s="96"/>
      <c r="F47" s="106"/>
      <c r="G47" s="349"/>
      <c r="H47" s="212"/>
      <c r="I47" s="139"/>
      <c r="J47" s="96"/>
      <c r="K47" s="96"/>
      <c r="L47" s="106"/>
      <c r="M47" s="96"/>
      <c r="N47" s="97"/>
      <c r="O47" s="210"/>
      <c r="P47" s="97"/>
    </row>
    <row r="48" spans="1:16" ht="18.75" customHeight="1">
      <c r="A48" s="214"/>
      <c r="B48" s="215"/>
      <c r="C48" s="95"/>
      <c r="D48" s="96"/>
      <c r="E48" s="96"/>
      <c r="F48" s="106"/>
      <c r="G48" s="349"/>
      <c r="H48" s="212"/>
      <c r="I48" s="139"/>
      <c r="J48" s="96"/>
      <c r="K48" s="96"/>
      <c r="L48" s="106"/>
      <c r="M48" s="96"/>
      <c r="N48" s="97"/>
      <c r="O48" s="210"/>
      <c r="P48" s="97"/>
    </row>
    <row r="49" spans="1:16" ht="18.75" customHeight="1">
      <c r="A49" s="214"/>
      <c r="B49" s="215"/>
      <c r="C49" s="95"/>
      <c r="D49" s="96"/>
      <c r="E49" s="96"/>
      <c r="F49" s="106"/>
      <c r="G49" s="349"/>
      <c r="H49" s="212"/>
      <c r="I49" s="139"/>
      <c r="J49" s="96"/>
      <c r="K49" s="96"/>
      <c r="L49" s="106"/>
      <c r="M49" s="96"/>
      <c r="N49" s="97"/>
      <c r="O49" s="210"/>
      <c r="P49" s="97"/>
    </row>
    <row r="50" spans="1:16" ht="18.75" customHeight="1">
      <c r="A50" s="214"/>
      <c r="B50" s="215"/>
      <c r="C50" s="95"/>
      <c r="D50" s="96"/>
      <c r="E50" s="96"/>
      <c r="F50" s="106"/>
      <c r="G50" s="349"/>
      <c r="H50" s="212"/>
      <c r="I50" s="139"/>
      <c r="J50" s="96"/>
      <c r="K50" s="96"/>
      <c r="L50" s="106"/>
      <c r="M50" s="96"/>
      <c r="N50" s="97"/>
      <c r="O50" s="210"/>
      <c r="P50" s="97"/>
    </row>
    <row r="51" spans="1:16" ht="18.75" customHeight="1">
      <c r="A51" s="214"/>
      <c r="B51" s="215"/>
      <c r="C51" s="95"/>
      <c r="D51" s="96"/>
      <c r="E51" s="96"/>
      <c r="F51" s="106"/>
      <c r="G51" s="349"/>
      <c r="H51" s="212"/>
      <c r="I51" s="139"/>
      <c r="J51" s="96"/>
      <c r="K51" s="96"/>
      <c r="L51" s="106"/>
      <c r="M51" s="96"/>
      <c r="N51" s="97"/>
      <c r="O51" s="210"/>
      <c r="P51" s="97"/>
    </row>
    <row r="52" spans="1:16" ht="18.75" customHeight="1">
      <c r="A52" s="214"/>
      <c r="B52" s="215"/>
      <c r="C52" s="95"/>
      <c r="D52" s="96"/>
      <c r="E52" s="96"/>
      <c r="F52" s="106"/>
      <c r="G52" s="349"/>
      <c r="H52" s="212"/>
      <c r="I52" s="139"/>
      <c r="J52" s="96"/>
      <c r="K52" s="96"/>
      <c r="L52" s="106"/>
      <c r="M52" s="96"/>
      <c r="N52" s="97"/>
      <c r="O52" s="210"/>
      <c r="P52" s="97"/>
    </row>
    <row r="53" spans="1:16" ht="18.75" customHeight="1">
      <c r="A53" s="214"/>
      <c r="B53" s="215"/>
      <c r="C53" s="95"/>
      <c r="D53" s="96"/>
      <c r="E53" s="96"/>
      <c r="F53" s="106"/>
      <c r="G53" s="349"/>
      <c r="H53" s="212"/>
      <c r="I53" s="139"/>
      <c r="J53" s="96"/>
      <c r="K53" s="96"/>
      <c r="L53" s="106"/>
      <c r="M53" s="96"/>
      <c r="N53" s="97"/>
      <c r="O53" s="210"/>
      <c r="P53" s="97"/>
    </row>
    <row r="54" spans="1:16" ht="18.75" customHeight="1">
      <c r="A54" s="214"/>
      <c r="B54" s="215"/>
      <c r="C54" s="95"/>
      <c r="D54" s="96"/>
      <c r="E54" s="96"/>
      <c r="F54" s="106"/>
      <c r="G54" s="349"/>
      <c r="H54" s="212"/>
      <c r="I54" s="139"/>
      <c r="J54" s="96"/>
      <c r="K54" s="96"/>
      <c r="L54" s="106"/>
      <c r="M54" s="96"/>
      <c r="N54" s="97"/>
      <c r="O54" s="210"/>
      <c r="P54" s="97"/>
    </row>
    <row r="55" spans="1:16" ht="18.75" customHeight="1">
      <c r="A55" s="214"/>
      <c r="B55" s="215"/>
      <c r="C55" s="95"/>
      <c r="D55" s="96"/>
      <c r="E55" s="96"/>
      <c r="F55" s="106"/>
      <c r="G55" s="349"/>
      <c r="H55" s="212"/>
      <c r="I55" s="139"/>
      <c r="J55" s="96"/>
      <c r="K55" s="96"/>
      <c r="L55" s="97"/>
      <c r="M55" s="96"/>
      <c r="N55" s="97"/>
      <c r="O55" s="210"/>
      <c r="P55" s="97"/>
    </row>
    <row r="56" spans="1:16" ht="18.75" customHeight="1">
      <c r="A56" s="214"/>
      <c r="B56" s="215"/>
      <c r="C56" s="95"/>
      <c r="D56" s="96"/>
      <c r="E56" s="362"/>
      <c r="F56" s="97"/>
      <c r="G56" s="349"/>
      <c r="H56" s="215"/>
      <c r="I56" s="95"/>
      <c r="J56" s="96"/>
      <c r="K56" s="362"/>
      <c r="L56" s="97"/>
      <c r="M56" s="96"/>
      <c r="N56" s="97"/>
      <c r="O56" s="210"/>
      <c r="P56" s="97"/>
    </row>
    <row r="57" spans="1:16" ht="18.75" customHeight="1">
      <c r="A57" s="214"/>
      <c r="B57" s="215"/>
      <c r="C57" s="95"/>
      <c r="D57" s="96"/>
      <c r="E57" s="96"/>
      <c r="F57" s="106"/>
      <c r="G57" s="349"/>
      <c r="H57" s="212"/>
      <c r="I57" s="139"/>
      <c r="J57" s="96"/>
      <c r="K57" s="96"/>
      <c r="L57" s="106"/>
      <c r="M57" s="96"/>
      <c r="N57" s="97"/>
      <c r="O57" s="210"/>
      <c r="P57" s="97"/>
    </row>
    <row r="58" spans="1:16" ht="18.75" customHeight="1">
      <c r="A58" s="214"/>
      <c r="B58" s="215"/>
      <c r="C58" s="95"/>
      <c r="D58" s="96"/>
      <c r="E58" s="362"/>
      <c r="F58" s="97"/>
      <c r="G58" s="349"/>
      <c r="H58" s="215"/>
      <c r="I58" s="95"/>
      <c r="J58" s="96"/>
      <c r="K58" s="362"/>
      <c r="L58" s="97"/>
      <c r="M58" s="96"/>
      <c r="N58" s="97"/>
      <c r="O58" s="210"/>
      <c r="P58" s="97"/>
    </row>
    <row r="59" spans="1:16" ht="18.75" customHeight="1">
      <c r="A59" s="214"/>
      <c r="B59" s="215"/>
      <c r="C59" s="95"/>
      <c r="D59" s="96"/>
      <c r="E59" s="362"/>
      <c r="F59" s="97"/>
      <c r="G59" s="349"/>
      <c r="H59" s="215"/>
      <c r="I59" s="95"/>
      <c r="J59" s="96"/>
      <c r="K59" s="362"/>
      <c r="L59" s="97"/>
      <c r="M59" s="96"/>
      <c r="N59" s="97"/>
      <c r="O59" s="210"/>
      <c r="P59" s="97"/>
    </row>
    <row r="60" spans="1:16" ht="18.75" customHeight="1">
      <c r="A60" s="214"/>
      <c r="B60" s="215"/>
      <c r="C60" s="95"/>
      <c r="D60" s="96"/>
      <c r="E60" s="362"/>
      <c r="F60" s="97"/>
      <c r="G60" s="349"/>
      <c r="H60" s="215"/>
      <c r="I60" s="95"/>
      <c r="J60" s="96"/>
      <c r="K60" s="362"/>
      <c r="L60" s="97"/>
      <c r="M60" s="96"/>
      <c r="N60" s="97"/>
      <c r="O60" s="210"/>
      <c r="P60" s="97"/>
    </row>
    <row r="61" spans="1:16" ht="18.75" customHeight="1">
      <c r="A61" s="214"/>
      <c r="B61" s="215"/>
      <c r="C61" s="95"/>
      <c r="D61" s="96"/>
      <c r="E61" s="362"/>
      <c r="F61" s="97"/>
      <c r="G61" s="349"/>
      <c r="H61" s="215"/>
      <c r="I61" s="95"/>
      <c r="J61" s="96"/>
      <c r="K61" s="362"/>
      <c r="L61" s="97"/>
      <c r="M61" s="96"/>
      <c r="N61" s="140"/>
      <c r="O61" s="210"/>
      <c r="P61" s="97"/>
    </row>
    <row r="62" spans="1:16" ht="18.75" customHeight="1">
      <c r="A62" s="214"/>
      <c r="B62" s="215"/>
      <c r="C62" s="95"/>
      <c r="D62" s="96"/>
      <c r="E62" s="362"/>
      <c r="F62" s="97"/>
      <c r="G62" s="349"/>
      <c r="H62" s="215"/>
      <c r="I62" s="95"/>
      <c r="J62" s="96"/>
      <c r="K62" s="362"/>
      <c r="L62" s="97"/>
      <c r="M62" s="96"/>
      <c r="N62" s="97"/>
      <c r="O62" s="210"/>
      <c r="P62" s="97"/>
    </row>
    <row r="63" spans="1:16" ht="18.75" customHeight="1">
      <c r="A63" s="214"/>
      <c r="B63" s="215"/>
      <c r="C63" s="95"/>
      <c r="D63" s="96"/>
      <c r="E63" s="362"/>
      <c r="F63" s="97"/>
      <c r="G63" s="349"/>
      <c r="H63" s="215"/>
      <c r="I63" s="95"/>
      <c r="J63" s="96"/>
      <c r="K63" s="363"/>
      <c r="L63" s="97"/>
      <c r="M63" s="96"/>
      <c r="N63" s="97"/>
      <c r="O63" s="210"/>
      <c r="P63" s="97"/>
    </row>
    <row r="64" spans="1:16" ht="18.75" customHeight="1">
      <c r="A64" s="214"/>
      <c r="B64" s="215"/>
      <c r="C64" s="95"/>
      <c r="D64" s="96"/>
      <c r="E64" s="362"/>
      <c r="F64" s="97"/>
      <c r="G64" s="349"/>
      <c r="H64" s="215"/>
      <c r="I64" s="95"/>
      <c r="J64" s="96"/>
      <c r="K64" s="362"/>
      <c r="L64" s="97"/>
      <c r="M64" s="96"/>
      <c r="N64" s="97"/>
      <c r="O64" s="210"/>
      <c r="P64" s="97"/>
    </row>
    <row r="65" spans="1:16" ht="18.75" customHeight="1">
      <c r="A65" s="214"/>
      <c r="B65" s="215"/>
      <c r="C65" s="95"/>
      <c r="D65" s="96"/>
      <c r="E65" s="362"/>
      <c r="F65" s="97"/>
      <c r="G65" s="349"/>
      <c r="H65" s="215"/>
      <c r="I65" s="95"/>
      <c r="J65" s="96"/>
      <c r="K65" s="362"/>
      <c r="L65" s="97"/>
      <c r="M65" s="96"/>
      <c r="N65" s="97"/>
      <c r="O65" s="210"/>
      <c r="P65" s="97"/>
    </row>
    <row r="66" spans="1:16" ht="18.75" customHeight="1">
      <c r="A66" s="214"/>
      <c r="B66" s="215"/>
      <c r="C66" s="95"/>
      <c r="D66" s="96"/>
      <c r="E66" s="362"/>
      <c r="F66" s="97"/>
      <c r="G66" s="349"/>
      <c r="H66" s="215"/>
      <c r="I66" s="95"/>
      <c r="J66" s="96"/>
      <c r="K66" s="364"/>
      <c r="L66" s="97"/>
      <c r="M66" s="96"/>
      <c r="N66" s="97"/>
      <c r="O66" s="210"/>
      <c r="P66" s="97"/>
    </row>
    <row r="67" spans="1:16" ht="18.75" customHeight="1">
      <c r="A67" s="214"/>
      <c r="B67" s="215"/>
      <c r="C67" s="95"/>
      <c r="D67" s="96"/>
      <c r="E67" s="362"/>
      <c r="F67" s="97"/>
      <c r="G67" s="349"/>
      <c r="H67" s="215"/>
      <c r="I67" s="95"/>
      <c r="J67" s="96"/>
      <c r="K67" s="362"/>
      <c r="L67" s="97"/>
      <c r="M67" s="96"/>
      <c r="N67" s="97"/>
      <c r="O67" s="210"/>
      <c r="P67" s="97"/>
    </row>
    <row r="68" spans="1:16" ht="19.5" customHeight="1">
      <c r="A68" s="214"/>
      <c r="B68" s="215"/>
      <c r="C68" s="95"/>
      <c r="D68" s="96"/>
      <c r="E68" s="362"/>
      <c r="F68" s="97"/>
      <c r="G68" s="349"/>
      <c r="H68" s="215"/>
      <c r="I68" s="95"/>
      <c r="J68" s="96"/>
      <c r="K68" s="362"/>
      <c r="L68" s="97"/>
      <c r="M68" s="96"/>
      <c r="N68" s="97"/>
      <c r="O68" s="210"/>
      <c r="P68" s="97"/>
    </row>
    <row r="69" spans="1:16" ht="19.5" customHeight="1">
      <c r="A69" s="214"/>
      <c r="B69" s="215"/>
      <c r="C69" s="95"/>
      <c r="D69" s="96"/>
      <c r="E69" s="362"/>
      <c r="F69" s="97"/>
      <c r="G69" s="349"/>
      <c r="H69" s="215"/>
      <c r="I69" s="95"/>
      <c r="J69" s="96"/>
      <c r="K69" s="362"/>
      <c r="L69" s="97"/>
      <c r="M69" s="96"/>
      <c r="N69" s="97"/>
      <c r="O69" s="210"/>
      <c r="P69" s="97"/>
    </row>
    <row r="70" spans="1:16" ht="19.5" customHeight="1">
      <c r="A70" s="214"/>
      <c r="B70" s="215"/>
      <c r="C70" s="95"/>
      <c r="D70" s="96"/>
      <c r="E70" s="362"/>
      <c r="F70" s="97"/>
      <c r="G70" s="349"/>
      <c r="H70" s="215"/>
      <c r="I70" s="95"/>
      <c r="J70" s="96"/>
      <c r="K70" s="362"/>
      <c r="L70" s="97"/>
      <c r="M70" s="96"/>
      <c r="N70" s="97"/>
      <c r="O70" s="210"/>
      <c r="P70" s="97"/>
    </row>
    <row r="71" spans="1:16" ht="19.5" customHeight="1">
      <c r="A71" s="214"/>
      <c r="B71" s="215"/>
      <c r="C71" s="95"/>
      <c r="D71" s="96"/>
      <c r="E71" s="362"/>
      <c r="F71" s="97"/>
      <c r="G71" s="349"/>
      <c r="H71" s="215"/>
      <c r="I71" s="95"/>
      <c r="J71" s="96"/>
      <c r="K71" s="362"/>
      <c r="L71" s="97"/>
      <c r="M71" s="96"/>
      <c r="N71" s="97"/>
      <c r="O71" s="210"/>
      <c r="P71" s="97"/>
    </row>
    <row r="72" spans="1:16" ht="19.5" customHeight="1">
      <c r="A72" s="214"/>
      <c r="B72" s="215"/>
      <c r="C72" s="95"/>
      <c r="D72" s="96"/>
      <c r="E72" s="96"/>
      <c r="F72" s="106"/>
      <c r="G72" s="349"/>
      <c r="H72" s="212"/>
      <c r="I72" s="139"/>
      <c r="J72" s="96"/>
      <c r="K72" s="96"/>
      <c r="L72" s="97"/>
      <c r="M72" s="96"/>
      <c r="N72" s="97"/>
      <c r="O72" s="210"/>
      <c r="P72" s="97"/>
    </row>
    <row r="73" spans="1:16" ht="19.5" customHeight="1">
      <c r="A73" s="214"/>
      <c r="B73" s="215"/>
      <c r="C73" s="95"/>
      <c r="D73" s="96"/>
      <c r="E73" s="362"/>
      <c r="F73" s="97"/>
      <c r="G73" s="349"/>
      <c r="H73" s="215"/>
      <c r="I73" s="95"/>
      <c r="J73" s="96"/>
      <c r="K73" s="362"/>
      <c r="L73" s="97"/>
      <c r="M73" s="96"/>
      <c r="N73" s="97"/>
      <c r="O73" s="210"/>
      <c r="P73" s="97"/>
    </row>
    <row r="74" spans="1:16" ht="19.5" customHeight="1">
      <c r="A74" s="214"/>
      <c r="B74" s="215"/>
      <c r="C74" s="95"/>
      <c r="D74" s="96"/>
      <c r="E74" s="362"/>
      <c r="F74" s="97"/>
      <c r="G74" s="349"/>
      <c r="H74" s="215"/>
      <c r="I74" s="95"/>
      <c r="J74" s="96"/>
      <c r="K74" s="362"/>
      <c r="L74" s="97"/>
      <c r="M74" s="96"/>
      <c r="N74" s="97"/>
      <c r="O74" s="210"/>
      <c r="P74" s="97"/>
    </row>
    <row r="75" spans="1:16" ht="19.5" customHeight="1">
      <c r="A75" s="214"/>
      <c r="B75" s="215"/>
      <c r="C75" s="95"/>
      <c r="D75" s="96"/>
      <c r="E75" s="362"/>
      <c r="F75" s="97"/>
      <c r="G75" s="349"/>
      <c r="H75" s="215"/>
      <c r="I75" s="95"/>
      <c r="J75" s="96"/>
      <c r="K75" s="362"/>
      <c r="L75" s="97"/>
      <c r="M75" s="96"/>
      <c r="N75" s="97"/>
      <c r="O75" s="210"/>
      <c r="P75" s="97"/>
    </row>
    <row r="76" spans="1:16" ht="19.5" customHeight="1">
      <c r="A76" s="214"/>
      <c r="B76" s="215"/>
      <c r="C76" s="95"/>
      <c r="D76" s="96"/>
      <c r="E76" s="362"/>
      <c r="F76" s="97"/>
      <c r="G76" s="349"/>
      <c r="H76" s="215"/>
      <c r="I76" s="95"/>
      <c r="J76" s="96"/>
      <c r="K76" s="362"/>
      <c r="L76" s="97"/>
      <c r="M76" s="96"/>
      <c r="N76" s="97"/>
      <c r="O76" s="210"/>
      <c r="P76" s="97"/>
    </row>
    <row r="77" spans="1:16" ht="19.5" customHeight="1">
      <c r="A77" s="214"/>
      <c r="B77" s="215"/>
      <c r="C77" s="95"/>
      <c r="D77" s="96"/>
      <c r="E77" s="362"/>
      <c r="F77" s="97"/>
      <c r="G77" s="349"/>
      <c r="H77" s="215"/>
      <c r="I77" s="95"/>
      <c r="J77" s="96"/>
      <c r="K77" s="362"/>
      <c r="L77" s="97"/>
      <c r="M77" s="96"/>
      <c r="N77" s="140"/>
      <c r="O77" s="210"/>
      <c r="P77" s="97"/>
    </row>
    <row r="78" spans="1:16" ht="19.5" customHeight="1">
      <c r="A78" s="214"/>
      <c r="B78" s="215"/>
      <c r="C78" s="95"/>
      <c r="D78" s="96"/>
      <c r="E78" s="362"/>
      <c r="F78" s="97"/>
      <c r="G78" s="349"/>
      <c r="H78" s="215"/>
      <c r="I78" s="95"/>
      <c r="J78" s="96"/>
      <c r="K78" s="362"/>
      <c r="L78" s="97"/>
      <c r="M78" s="96"/>
      <c r="N78" s="97"/>
      <c r="O78" s="210"/>
      <c r="P78" s="97"/>
    </row>
    <row r="79" spans="1:16" ht="19.5" customHeight="1">
      <c r="A79" s="214"/>
      <c r="B79" s="215"/>
      <c r="C79" s="95"/>
      <c r="D79" s="96"/>
      <c r="E79" s="362"/>
      <c r="F79" s="97"/>
      <c r="G79" s="349"/>
      <c r="H79" s="215"/>
      <c r="I79" s="95"/>
      <c r="J79" s="96"/>
      <c r="K79" s="363"/>
      <c r="L79" s="97"/>
      <c r="M79" s="96"/>
      <c r="N79" s="97"/>
      <c r="O79" s="210"/>
      <c r="P79" s="97"/>
    </row>
    <row r="80" spans="1:16" ht="19.5" customHeight="1">
      <c r="A80" s="214"/>
      <c r="B80" s="215"/>
      <c r="C80" s="95"/>
      <c r="D80" s="96"/>
      <c r="E80" s="362"/>
      <c r="F80" s="97"/>
      <c r="G80" s="349"/>
      <c r="H80" s="215"/>
      <c r="I80" s="95"/>
      <c r="J80" s="96"/>
      <c r="K80" s="362"/>
      <c r="L80" s="97"/>
      <c r="M80" s="96"/>
      <c r="N80" s="97"/>
      <c r="O80" s="210"/>
      <c r="P80" s="97"/>
    </row>
    <row r="81" spans="1:16" ht="19.5" customHeight="1">
      <c r="A81" s="214"/>
      <c r="B81" s="215"/>
      <c r="C81" s="95"/>
      <c r="D81" s="96"/>
      <c r="E81" s="362"/>
      <c r="F81" s="97"/>
      <c r="G81" s="349"/>
      <c r="H81" s="215"/>
      <c r="I81" s="95"/>
      <c r="J81" s="96"/>
      <c r="K81" s="362"/>
      <c r="L81" s="97"/>
      <c r="M81" s="96"/>
      <c r="N81" s="97"/>
      <c r="O81" s="210"/>
      <c r="P81" s="97"/>
    </row>
    <row r="82" spans="1:16" ht="19.5" customHeight="1">
      <c r="A82" s="214"/>
      <c r="B82" s="215"/>
      <c r="C82" s="95"/>
      <c r="D82" s="96"/>
      <c r="E82" s="362"/>
      <c r="F82" s="97"/>
      <c r="G82" s="349"/>
      <c r="H82" s="215"/>
      <c r="I82" s="95"/>
      <c r="J82" s="96"/>
      <c r="K82" s="364"/>
      <c r="L82" s="97"/>
      <c r="M82" s="96"/>
      <c r="N82" s="97"/>
      <c r="O82" s="210"/>
      <c r="P82" s="97"/>
    </row>
    <row r="83" spans="1:16" ht="19.5" customHeight="1">
      <c r="A83" s="214"/>
      <c r="B83" s="215"/>
      <c r="C83" s="95"/>
      <c r="D83" s="96"/>
      <c r="E83" s="362"/>
      <c r="F83" s="97"/>
      <c r="G83" s="349"/>
      <c r="H83" s="215"/>
      <c r="I83" s="95"/>
      <c r="J83" s="96"/>
      <c r="K83" s="362"/>
      <c r="L83" s="97"/>
      <c r="M83" s="96"/>
      <c r="N83" s="97"/>
      <c r="O83" s="210"/>
      <c r="P83" s="97"/>
    </row>
    <row r="84" spans="1:16" ht="19.5" customHeight="1">
      <c r="A84" s="214"/>
      <c r="B84" s="215"/>
      <c r="C84" s="95"/>
      <c r="D84" s="96"/>
      <c r="E84" s="362"/>
      <c r="F84" s="97"/>
      <c r="G84" s="349"/>
      <c r="H84" s="215"/>
      <c r="I84" s="95"/>
      <c r="J84" s="96"/>
      <c r="K84" s="362"/>
      <c r="L84" s="97"/>
      <c r="M84" s="96"/>
      <c r="N84" s="97"/>
      <c r="O84" s="210"/>
      <c r="P84" s="97"/>
    </row>
    <row r="85" spans="1:16" ht="19.5" customHeight="1">
      <c r="A85" s="214"/>
      <c r="B85" s="215"/>
      <c r="C85" s="95"/>
      <c r="D85" s="96"/>
      <c r="E85" s="362"/>
      <c r="F85" s="97"/>
      <c r="G85" s="349"/>
      <c r="H85" s="215"/>
      <c r="I85" s="95"/>
      <c r="J85" s="96"/>
      <c r="K85" s="362"/>
      <c r="L85" s="97"/>
      <c r="M85" s="96"/>
      <c r="N85" s="97"/>
      <c r="O85" s="210"/>
      <c r="P85" s="97"/>
    </row>
    <row r="86" spans="1:16" ht="19.5" customHeight="1">
      <c r="A86" s="214"/>
      <c r="B86" s="215"/>
      <c r="C86" s="95"/>
      <c r="D86" s="96"/>
      <c r="E86" s="362"/>
      <c r="F86" s="97"/>
      <c r="G86" s="349"/>
      <c r="H86" s="215"/>
      <c r="I86" s="95"/>
      <c r="J86" s="96"/>
      <c r="K86" s="362"/>
      <c r="L86" s="97"/>
      <c r="M86" s="96"/>
      <c r="N86" s="97"/>
      <c r="O86" s="210"/>
      <c r="P86" s="97"/>
    </row>
    <row r="87" spans="1:16" ht="19.5" customHeight="1" thickBot="1">
      <c r="A87" s="214"/>
      <c r="B87" s="216"/>
      <c r="C87" s="148"/>
      <c r="D87" s="213"/>
      <c r="E87" s="365"/>
      <c r="F87" s="366"/>
      <c r="G87" s="350"/>
      <c r="H87" s="216"/>
      <c r="I87" s="148"/>
      <c r="J87" s="213"/>
      <c r="K87" s="365"/>
      <c r="L87" s="366"/>
      <c r="M87" s="96"/>
      <c r="N87" s="97"/>
      <c r="O87" s="210"/>
      <c r="P87" s="97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1">
    <tabColor indexed="11"/>
  </sheetPr>
  <dimension ref="A1:AK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13" hidden="1" customWidth="1"/>
    <col min="26" max="37" width="0" style="313" hidden="1" customWidth="1"/>
  </cols>
  <sheetData>
    <row r="1" spans="1:37" ht="26.25">
      <c r="A1" s="577" t="str">
        <f>Altalanos!$A$6</f>
        <v>Halker Kupa</v>
      </c>
      <c r="B1" s="577"/>
      <c r="C1" s="577"/>
      <c r="D1" s="577"/>
      <c r="E1" s="577"/>
      <c r="F1" s="577"/>
      <c r="G1" s="217"/>
      <c r="H1" s="220" t="s">
        <v>54</v>
      </c>
      <c r="I1" s="218"/>
      <c r="J1" s="219"/>
      <c r="L1" s="221"/>
      <c r="M1" s="247"/>
      <c r="N1" s="249"/>
      <c r="O1" s="249" t="s">
        <v>13</v>
      </c>
      <c r="P1" s="249"/>
      <c r="Q1" s="250"/>
      <c r="R1" s="249"/>
      <c r="S1" s="251"/>
      <c r="Y1"/>
      <c r="Z1"/>
      <c r="AA1"/>
      <c r="AB1" s="320" t="e">
        <f>IF(Y5=1,CONCATENATE(VLOOKUP(Y3,AA16:AH27,2)),CONCATENATE(VLOOKUP(Y3,AA2:AK13,2)))</f>
        <v>#N/A</v>
      </c>
      <c r="AC1" s="320" t="e">
        <f>IF(Y5=1,CONCATENATE(VLOOKUP(Y3,AA16:AK27,3)),CONCATENATE(VLOOKUP(Y3,AA2:AK13,3)))</f>
        <v>#N/A</v>
      </c>
      <c r="AD1" s="320" t="e">
        <f>IF(Y5=1,CONCATENATE(VLOOKUP(Y3,AA16:AK27,4)),CONCATENATE(VLOOKUP(Y3,AA2:AK13,4)))</f>
        <v>#N/A</v>
      </c>
      <c r="AE1" s="320" t="e">
        <f>IF(Y5=1,CONCATENATE(VLOOKUP(Y3,AA16:AK27,5)),CONCATENATE(VLOOKUP(Y3,AA2:AK13,5)))</f>
        <v>#N/A</v>
      </c>
      <c r="AF1" s="320" t="e">
        <f>IF(Y5=1,CONCATENATE(VLOOKUP(Y3,AA16:AK27,6)),CONCATENATE(VLOOKUP(Y3,AA2:AK13,6)))</f>
        <v>#N/A</v>
      </c>
      <c r="AG1" s="320" t="e">
        <f>IF(Y5=1,CONCATENATE(VLOOKUP(Y3,AA16:AK27,7)),CONCATENATE(VLOOKUP(Y3,AA2:AK13,7)))</f>
        <v>#N/A</v>
      </c>
      <c r="AH1" s="320" t="e">
        <f>IF(Y5=1,CONCATENATE(VLOOKUP(Y3,AA16:AK27,8)),CONCATENATE(VLOOKUP(Y3,AA2:AK13,8)))</f>
        <v>#N/A</v>
      </c>
      <c r="AI1" s="320" t="e">
        <f>IF(Y5=1,CONCATENATE(VLOOKUP(Y3,AA16:AK27,9)),CONCATENATE(VLOOKUP(Y3,AA2:AK13,9)))</f>
        <v>#N/A</v>
      </c>
      <c r="AJ1" s="320" t="e">
        <f>IF(Y5=1,CONCATENATE(VLOOKUP(Y3,AA16:AK27,10)),CONCATENATE(VLOOKUP(Y3,AA2:AK13,10)))</f>
        <v>#N/A</v>
      </c>
      <c r="AK1" s="320" t="e">
        <f>IF(Y5=1,CONCATENATE(VLOOKUP(Y3,AA16:AK27,11)),CONCATENATE(VLOOKUP(Y3,AA2:AK13,11)))</f>
        <v>#N/A</v>
      </c>
    </row>
    <row r="2" spans="1:37" ht="12.75">
      <c r="A2" s="222" t="s">
        <v>53</v>
      </c>
      <c r="B2" s="223"/>
      <c r="C2" s="223"/>
      <c r="D2" s="223"/>
      <c r="E2" s="370" t="s">
        <v>210</v>
      </c>
      <c r="F2" s="223"/>
      <c r="G2" s="224"/>
      <c r="H2" s="225"/>
      <c r="I2" s="225"/>
      <c r="J2" s="226"/>
      <c r="K2" s="221"/>
      <c r="L2" s="221"/>
      <c r="M2" s="248"/>
      <c r="N2" s="252"/>
      <c r="O2" s="253"/>
      <c r="P2" s="252"/>
      <c r="Q2" s="253"/>
      <c r="R2" s="252"/>
      <c r="S2" s="251"/>
      <c r="Y2" s="315"/>
      <c r="Z2" s="314"/>
      <c r="AA2" s="314" t="s">
        <v>81</v>
      </c>
      <c r="AB2" s="318">
        <v>150</v>
      </c>
      <c r="AC2" s="318">
        <v>120</v>
      </c>
      <c r="AD2" s="318">
        <v>100</v>
      </c>
      <c r="AE2" s="318">
        <v>80</v>
      </c>
      <c r="AF2" s="318">
        <v>70</v>
      </c>
      <c r="AG2" s="318">
        <v>60</v>
      </c>
      <c r="AH2" s="318">
        <v>55</v>
      </c>
      <c r="AI2" s="318">
        <v>50</v>
      </c>
      <c r="AJ2" s="318">
        <v>45</v>
      </c>
      <c r="AK2" s="318">
        <v>40</v>
      </c>
    </row>
    <row r="3" spans="1:37" ht="12.75">
      <c r="A3" s="52" t="s">
        <v>24</v>
      </c>
      <c r="B3" s="52"/>
      <c r="C3" s="52"/>
      <c r="D3" s="52"/>
      <c r="E3" s="52" t="s">
        <v>21</v>
      </c>
      <c r="F3" s="52"/>
      <c r="G3" s="52"/>
      <c r="H3" s="52" t="s">
        <v>29</v>
      </c>
      <c r="I3" s="52"/>
      <c r="J3" s="119"/>
      <c r="K3" s="52"/>
      <c r="L3" s="53" t="s">
        <v>30</v>
      </c>
      <c r="M3" s="52"/>
      <c r="N3" s="255"/>
      <c r="O3" s="254"/>
      <c r="P3" s="255"/>
      <c r="Q3" s="302" t="s">
        <v>94</v>
      </c>
      <c r="R3" s="303" t="s">
        <v>100</v>
      </c>
      <c r="S3" s="251"/>
      <c r="Y3" s="314">
        <f>IF(H4="OB","A",IF(H4="IX","W",H4))</f>
        <v>0</v>
      </c>
      <c r="Z3" s="314"/>
      <c r="AA3" s="314" t="s">
        <v>110</v>
      </c>
      <c r="AB3" s="318">
        <v>120</v>
      </c>
      <c r="AC3" s="318">
        <v>90</v>
      </c>
      <c r="AD3" s="318">
        <v>65</v>
      </c>
      <c r="AE3" s="318">
        <v>55</v>
      </c>
      <c r="AF3" s="318">
        <v>50</v>
      </c>
      <c r="AG3" s="318">
        <v>45</v>
      </c>
      <c r="AH3" s="318">
        <v>40</v>
      </c>
      <c r="AI3" s="318">
        <v>35</v>
      </c>
      <c r="AJ3" s="318">
        <v>25</v>
      </c>
      <c r="AK3" s="318">
        <v>20</v>
      </c>
    </row>
    <row r="4" spans="1:37" ht="13.5" thickBot="1">
      <c r="A4" s="578" t="str">
        <f>Altalanos!$A$10</f>
        <v>2020.09.11-13.</v>
      </c>
      <c r="B4" s="578"/>
      <c r="C4" s="578"/>
      <c r="D4" s="227"/>
      <c r="E4" s="228">
        <f>Altalanos!$C$10</f>
        <v>0</v>
      </c>
      <c r="F4" s="228"/>
      <c r="G4" s="228"/>
      <c r="H4" s="230"/>
      <c r="I4" s="228"/>
      <c r="J4" s="229"/>
      <c r="K4" s="230"/>
      <c r="L4" s="231" t="str">
        <f>Altalanos!$E$10</f>
        <v>Nagyistók-Nádasi Judit</v>
      </c>
      <c r="M4" s="230"/>
      <c r="N4" s="257"/>
      <c r="O4" s="258"/>
      <c r="P4" s="257"/>
      <c r="Q4" s="304" t="s">
        <v>101</v>
      </c>
      <c r="R4" s="305" t="s">
        <v>96</v>
      </c>
      <c r="S4" s="251"/>
      <c r="Y4" s="314"/>
      <c r="Z4" s="314"/>
      <c r="AA4" s="314" t="s">
        <v>111</v>
      </c>
      <c r="AB4" s="318">
        <v>90</v>
      </c>
      <c r="AC4" s="318">
        <v>60</v>
      </c>
      <c r="AD4" s="318">
        <v>45</v>
      </c>
      <c r="AE4" s="318">
        <v>34</v>
      </c>
      <c r="AF4" s="318">
        <v>27</v>
      </c>
      <c r="AG4" s="318">
        <v>22</v>
      </c>
      <c r="AH4" s="318">
        <v>18</v>
      </c>
      <c r="AI4" s="318">
        <v>15</v>
      </c>
      <c r="AJ4" s="318">
        <v>12</v>
      </c>
      <c r="AK4" s="318">
        <v>9</v>
      </c>
    </row>
    <row r="5" spans="1:37" ht="12.75">
      <c r="A5" s="34"/>
      <c r="B5" s="34" t="s">
        <v>51</v>
      </c>
      <c r="C5" s="243" t="s">
        <v>79</v>
      </c>
      <c r="D5" s="34" t="s">
        <v>43</v>
      </c>
      <c r="E5" s="34" t="s">
        <v>84</v>
      </c>
      <c r="F5" s="34"/>
      <c r="G5" s="34" t="s">
        <v>28</v>
      </c>
      <c r="H5" s="34"/>
      <c r="I5" s="34" t="s">
        <v>32</v>
      </c>
      <c r="J5" s="34"/>
      <c r="K5" s="289" t="s">
        <v>85</v>
      </c>
      <c r="L5" s="289" t="s">
        <v>86</v>
      </c>
      <c r="M5" s="289" t="s">
        <v>87</v>
      </c>
      <c r="N5" s="251"/>
      <c r="O5" s="251"/>
      <c r="P5" s="251"/>
      <c r="Q5" s="306" t="s">
        <v>102</v>
      </c>
      <c r="R5" s="307" t="s">
        <v>98</v>
      </c>
      <c r="S5" s="251"/>
      <c r="Y5" s="314">
        <f>IF(OR(Altalanos!$A$8="F1",Altalanos!$A$8="F2",Altalanos!$A$8="N1",Altalanos!$A$8="N2"),1,2)</f>
        <v>2</v>
      </c>
      <c r="Z5" s="314"/>
      <c r="AA5" s="314" t="s">
        <v>112</v>
      </c>
      <c r="AB5" s="318">
        <v>60</v>
      </c>
      <c r="AC5" s="318">
        <v>40</v>
      </c>
      <c r="AD5" s="318">
        <v>30</v>
      </c>
      <c r="AE5" s="318">
        <v>20</v>
      </c>
      <c r="AF5" s="318">
        <v>18</v>
      </c>
      <c r="AG5" s="318">
        <v>15</v>
      </c>
      <c r="AH5" s="318">
        <v>12</v>
      </c>
      <c r="AI5" s="318">
        <v>10</v>
      </c>
      <c r="AJ5" s="318">
        <v>8</v>
      </c>
      <c r="AK5" s="318">
        <v>6</v>
      </c>
    </row>
    <row r="6" spans="1:37" ht="12.75">
      <c r="A6" s="233"/>
      <c r="B6" s="233"/>
      <c r="C6" s="288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51"/>
      <c r="O6" s="251"/>
      <c r="P6" s="251"/>
      <c r="Q6" s="251"/>
      <c r="R6" s="251"/>
      <c r="S6" s="251"/>
      <c r="Y6" s="314"/>
      <c r="Z6" s="314"/>
      <c r="AA6" s="314" t="s">
        <v>113</v>
      </c>
      <c r="AB6" s="318">
        <v>40</v>
      </c>
      <c r="AC6" s="318">
        <v>25</v>
      </c>
      <c r="AD6" s="318">
        <v>18</v>
      </c>
      <c r="AE6" s="318">
        <v>13</v>
      </c>
      <c r="AF6" s="318">
        <v>10</v>
      </c>
      <c r="AG6" s="318">
        <v>8</v>
      </c>
      <c r="AH6" s="318">
        <v>6</v>
      </c>
      <c r="AI6" s="318">
        <v>5</v>
      </c>
      <c r="AJ6" s="318">
        <v>4</v>
      </c>
      <c r="AK6" s="318">
        <v>3</v>
      </c>
    </row>
    <row r="7" spans="1:37" ht="12.75">
      <c r="A7" s="259" t="s">
        <v>81</v>
      </c>
      <c r="B7" s="290"/>
      <c r="C7" s="245">
        <f>IF($B7="","",VLOOKUP($B7,'NE55 elo'!$A$7:$O$22,5))</f>
      </c>
      <c r="D7" s="245">
        <f>IF($B7="","",VLOOKUP($B7,'NE55 elo'!$A$7:$O$22,15))</f>
      </c>
      <c r="E7" s="372" t="s">
        <v>208</v>
      </c>
      <c r="F7" s="246"/>
      <c r="G7" s="372" t="s">
        <v>209</v>
      </c>
      <c r="H7" s="246"/>
      <c r="I7" s="241">
        <f>IF($B7="","",VLOOKUP($B7,'NE55 elo'!$A$7:$O$22,4))</f>
      </c>
      <c r="J7" s="233"/>
      <c r="K7" s="374" t="s">
        <v>317</v>
      </c>
      <c r="L7" s="582">
        <v>75</v>
      </c>
      <c r="M7" s="322"/>
      <c r="N7" s="251"/>
      <c r="O7" s="251"/>
      <c r="P7" s="251"/>
      <c r="Q7" s="251"/>
      <c r="R7" s="251"/>
      <c r="S7" s="251"/>
      <c r="Y7" s="314"/>
      <c r="Z7" s="314"/>
      <c r="AA7" s="314" t="s">
        <v>114</v>
      </c>
      <c r="AB7" s="318">
        <v>25</v>
      </c>
      <c r="AC7" s="318">
        <v>15</v>
      </c>
      <c r="AD7" s="318">
        <v>13</v>
      </c>
      <c r="AE7" s="318">
        <v>8</v>
      </c>
      <c r="AF7" s="318">
        <v>6</v>
      </c>
      <c r="AG7" s="318">
        <v>4</v>
      </c>
      <c r="AH7" s="318">
        <v>3</v>
      </c>
      <c r="AI7" s="318">
        <v>2</v>
      </c>
      <c r="AJ7" s="318">
        <v>1</v>
      </c>
      <c r="AK7" s="318">
        <v>0</v>
      </c>
    </row>
    <row r="8" spans="1:37" ht="12.75">
      <c r="A8" s="259"/>
      <c r="B8" s="291"/>
      <c r="C8" s="260"/>
      <c r="D8" s="260"/>
      <c r="E8" s="260"/>
      <c r="F8" s="260"/>
      <c r="G8" s="260"/>
      <c r="H8" s="260"/>
      <c r="I8" s="260"/>
      <c r="J8" s="233"/>
      <c r="K8" s="259"/>
      <c r="L8" s="583"/>
      <c r="M8" s="323"/>
      <c r="N8" s="251"/>
      <c r="O8" s="251"/>
      <c r="P8" s="251"/>
      <c r="Q8" s="251"/>
      <c r="R8" s="251"/>
      <c r="S8" s="251"/>
      <c r="Y8" s="314"/>
      <c r="Z8" s="314"/>
      <c r="AA8" s="314" t="s">
        <v>115</v>
      </c>
      <c r="AB8" s="318">
        <v>15</v>
      </c>
      <c r="AC8" s="318">
        <v>10</v>
      </c>
      <c r="AD8" s="318">
        <v>7</v>
      </c>
      <c r="AE8" s="318">
        <v>5</v>
      </c>
      <c r="AF8" s="318">
        <v>4</v>
      </c>
      <c r="AG8" s="318">
        <v>3</v>
      </c>
      <c r="AH8" s="318">
        <v>2</v>
      </c>
      <c r="AI8" s="318">
        <v>1</v>
      </c>
      <c r="AJ8" s="318">
        <v>0</v>
      </c>
      <c r="AK8" s="318">
        <v>0</v>
      </c>
    </row>
    <row r="9" spans="1:37" ht="12.75">
      <c r="A9" s="259" t="s">
        <v>82</v>
      </c>
      <c r="B9" s="290"/>
      <c r="C9" s="245">
        <f>IF($B9="","",VLOOKUP($B9,'NE55 elo'!$A$7:$O$22,5))</f>
      </c>
      <c r="D9" s="245">
        <f>IF($B9="","",VLOOKUP($B9,'NE55 elo'!$A$7:$O$22,15))</f>
      </c>
      <c r="E9" s="372" t="s">
        <v>211</v>
      </c>
      <c r="F9" s="246"/>
      <c r="G9" s="372" t="s">
        <v>212</v>
      </c>
      <c r="H9" s="246"/>
      <c r="I9" s="241">
        <f>IF($B9="","",VLOOKUP($B9,'NE55 elo'!$A$7:$O$22,4))</f>
      </c>
      <c r="J9" s="233"/>
      <c r="K9" s="374" t="s">
        <v>315</v>
      </c>
      <c r="L9" s="582">
        <v>35</v>
      </c>
      <c r="M9" s="322"/>
      <c r="N9" s="251"/>
      <c r="O9" s="251"/>
      <c r="P9" s="251"/>
      <c r="Q9" s="251"/>
      <c r="R9" s="251"/>
      <c r="S9" s="251"/>
      <c r="Y9" s="314"/>
      <c r="Z9" s="314"/>
      <c r="AA9" s="314" t="s">
        <v>116</v>
      </c>
      <c r="AB9" s="318">
        <v>10</v>
      </c>
      <c r="AC9" s="318">
        <v>6</v>
      </c>
      <c r="AD9" s="318">
        <v>4</v>
      </c>
      <c r="AE9" s="318">
        <v>2</v>
      </c>
      <c r="AF9" s="318">
        <v>1</v>
      </c>
      <c r="AG9" s="318">
        <v>0</v>
      </c>
      <c r="AH9" s="318">
        <v>0</v>
      </c>
      <c r="AI9" s="318">
        <v>0</v>
      </c>
      <c r="AJ9" s="318">
        <v>0</v>
      </c>
      <c r="AK9" s="318">
        <v>0</v>
      </c>
    </row>
    <row r="10" spans="1:37" ht="12.75">
      <c r="A10" s="259"/>
      <c r="B10" s="291"/>
      <c r="C10" s="260"/>
      <c r="D10" s="260"/>
      <c r="E10" s="260"/>
      <c r="F10" s="260"/>
      <c r="G10" s="260"/>
      <c r="H10" s="260"/>
      <c r="I10" s="260"/>
      <c r="J10" s="233"/>
      <c r="K10" s="259"/>
      <c r="L10" s="583"/>
      <c r="M10" s="323"/>
      <c r="N10" s="251"/>
      <c r="O10" s="251"/>
      <c r="P10" s="251"/>
      <c r="Q10" s="251"/>
      <c r="R10" s="251"/>
      <c r="S10" s="251"/>
      <c r="Y10" s="314"/>
      <c r="Z10" s="314"/>
      <c r="AA10" s="314" t="s">
        <v>117</v>
      </c>
      <c r="AB10" s="318">
        <v>6</v>
      </c>
      <c r="AC10" s="318">
        <v>3</v>
      </c>
      <c r="AD10" s="318">
        <v>2</v>
      </c>
      <c r="AE10" s="318">
        <v>1</v>
      </c>
      <c r="AF10" s="318">
        <v>0</v>
      </c>
      <c r="AG10" s="318">
        <v>0</v>
      </c>
      <c r="AH10" s="318">
        <v>0</v>
      </c>
      <c r="AI10" s="318">
        <v>0</v>
      </c>
      <c r="AJ10" s="318">
        <v>0</v>
      </c>
      <c r="AK10" s="318">
        <v>0</v>
      </c>
    </row>
    <row r="11" spans="1:37" ht="12.75">
      <c r="A11" s="259" t="s">
        <v>83</v>
      </c>
      <c r="B11" s="290"/>
      <c r="C11" s="245">
        <f>IF($B11="","",VLOOKUP($B11,'NE55 elo'!$A$7:$O$22,5))</f>
      </c>
      <c r="D11" s="245">
        <f>IF($B11="","",VLOOKUP($B11,'NE55 elo'!$A$7:$O$22,15))</f>
      </c>
      <c r="E11" s="372" t="s">
        <v>213</v>
      </c>
      <c r="F11" s="246"/>
      <c r="G11" s="372" t="s">
        <v>214</v>
      </c>
      <c r="H11" s="246"/>
      <c r="I11" s="241">
        <f>IF($B11="","",VLOOKUP($B11,'NE55 elo'!$A$7:$O$22,4))</f>
      </c>
      <c r="J11" s="233"/>
      <c r="K11" s="374" t="s">
        <v>316</v>
      </c>
      <c r="L11" s="582">
        <v>50</v>
      </c>
      <c r="M11" s="322"/>
      <c r="N11" s="251"/>
      <c r="O11" s="251"/>
      <c r="P11" s="251"/>
      <c r="Q11" s="251"/>
      <c r="R11" s="251"/>
      <c r="S11" s="251"/>
      <c r="Y11" s="314"/>
      <c r="Z11" s="314"/>
      <c r="AA11" s="314" t="s">
        <v>122</v>
      </c>
      <c r="AB11" s="318">
        <v>3</v>
      </c>
      <c r="AC11" s="318">
        <v>2</v>
      </c>
      <c r="AD11" s="318">
        <v>1</v>
      </c>
      <c r="AE11" s="318">
        <v>0</v>
      </c>
      <c r="AF11" s="318">
        <v>0</v>
      </c>
      <c r="AG11" s="318">
        <v>0</v>
      </c>
      <c r="AH11" s="318">
        <v>0</v>
      </c>
      <c r="AI11" s="318">
        <v>0</v>
      </c>
      <c r="AJ11" s="318">
        <v>0</v>
      </c>
      <c r="AK11" s="318">
        <v>0</v>
      </c>
    </row>
    <row r="12" spans="1:37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Y12" s="314"/>
      <c r="Z12" s="314"/>
      <c r="AA12" s="314" t="s">
        <v>118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</row>
    <row r="13" spans="1:37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Y13" s="314"/>
      <c r="Z13" s="314"/>
      <c r="AA13" s="314" t="s">
        <v>119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4"/>
      <c r="Z16" s="314"/>
      <c r="AA16" s="314" t="s">
        <v>81</v>
      </c>
      <c r="AB16" s="314">
        <v>300</v>
      </c>
      <c r="AC16" s="314">
        <v>250</v>
      </c>
      <c r="AD16" s="314">
        <v>220</v>
      </c>
      <c r="AE16" s="314">
        <v>180</v>
      </c>
      <c r="AF16" s="314">
        <v>160</v>
      </c>
      <c r="AG16" s="314">
        <v>150</v>
      </c>
      <c r="AH16" s="314">
        <v>140</v>
      </c>
      <c r="AI16" s="314">
        <v>130</v>
      </c>
      <c r="AJ16" s="314">
        <v>120</v>
      </c>
      <c r="AK16" s="314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4"/>
      <c r="Z17" s="314"/>
      <c r="AA17" s="314" t="s">
        <v>110</v>
      </c>
      <c r="AB17" s="314">
        <v>250</v>
      </c>
      <c r="AC17" s="314">
        <v>200</v>
      </c>
      <c r="AD17" s="314">
        <v>160</v>
      </c>
      <c r="AE17" s="314">
        <v>140</v>
      </c>
      <c r="AF17" s="314">
        <v>120</v>
      </c>
      <c r="AG17" s="314">
        <v>110</v>
      </c>
      <c r="AH17" s="314">
        <v>100</v>
      </c>
      <c r="AI17" s="314">
        <v>90</v>
      </c>
      <c r="AJ17" s="314">
        <v>80</v>
      </c>
      <c r="AK17" s="314">
        <v>70</v>
      </c>
    </row>
    <row r="18" spans="1:37" ht="18.75" customHeight="1">
      <c r="A18" s="233"/>
      <c r="B18" s="576"/>
      <c r="C18" s="576"/>
      <c r="D18" s="573" t="str">
        <f>E7</f>
        <v>Kiss /Orbán</v>
      </c>
      <c r="E18" s="573"/>
      <c r="F18" s="573" t="str">
        <f>E9</f>
        <v>Bércesi/Lőrincz</v>
      </c>
      <c r="G18" s="573"/>
      <c r="H18" s="573" t="str">
        <f>E11</f>
        <v>Guoth/Póka</v>
      </c>
      <c r="I18" s="573"/>
      <c r="J18" s="233"/>
      <c r="K18" s="233"/>
      <c r="L18" s="233"/>
      <c r="M18" s="233"/>
      <c r="Y18" s="314"/>
      <c r="Z18" s="314"/>
      <c r="AA18" s="314" t="s">
        <v>111</v>
      </c>
      <c r="AB18" s="314">
        <v>200</v>
      </c>
      <c r="AC18" s="314">
        <v>150</v>
      </c>
      <c r="AD18" s="314">
        <v>130</v>
      </c>
      <c r="AE18" s="314">
        <v>110</v>
      </c>
      <c r="AF18" s="314">
        <v>95</v>
      </c>
      <c r="AG18" s="314">
        <v>80</v>
      </c>
      <c r="AH18" s="314">
        <v>70</v>
      </c>
      <c r="AI18" s="314">
        <v>60</v>
      </c>
      <c r="AJ18" s="314">
        <v>55</v>
      </c>
      <c r="AK18" s="314">
        <v>50</v>
      </c>
    </row>
    <row r="19" spans="1:37" ht="18.75" customHeight="1">
      <c r="A19" s="295" t="s">
        <v>81</v>
      </c>
      <c r="B19" s="566" t="str">
        <f>E7</f>
        <v>Kiss /Orbán</v>
      </c>
      <c r="C19" s="566"/>
      <c r="D19" s="571"/>
      <c r="E19" s="571"/>
      <c r="F19" s="567" t="s">
        <v>322</v>
      </c>
      <c r="G19" s="568"/>
      <c r="H19" s="567" t="s">
        <v>322</v>
      </c>
      <c r="I19" s="568"/>
      <c r="J19" s="233"/>
      <c r="K19" s="233"/>
      <c r="L19" s="233"/>
      <c r="M19" s="233"/>
      <c r="Y19" s="314"/>
      <c r="Z19" s="314"/>
      <c r="AA19" s="314" t="s">
        <v>112</v>
      </c>
      <c r="AB19" s="314">
        <v>150</v>
      </c>
      <c r="AC19" s="314">
        <v>120</v>
      </c>
      <c r="AD19" s="314">
        <v>100</v>
      </c>
      <c r="AE19" s="314">
        <v>80</v>
      </c>
      <c r="AF19" s="314">
        <v>70</v>
      </c>
      <c r="AG19" s="314">
        <v>60</v>
      </c>
      <c r="AH19" s="314">
        <v>55</v>
      </c>
      <c r="AI19" s="314">
        <v>50</v>
      </c>
      <c r="AJ19" s="314">
        <v>45</v>
      </c>
      <c r="AK19" s="314">
        <v>40</v>
      </c>
    </row>
    <row r="20" spans="1:37" ht="18.75" customHeight="1">
      <c r="A20" s="295" t="s">
        <v>82</v>
      </c>
      <c r="B20" s="566" t="str">
        <f>E9</f>
        <v>Bércesi/Lőrincz</v>
      </c>
      <c r="C20" s="566"/>
      <c r="D20" s="567" t="s">
        <v>323</v>
      </c>
      <c r="E20" s="568"/>
      <c r="F20" s="571"/>
      <c r="G20" s="571"/>
      <c r="H20" s="567" t="s">
        <v>323</v>
      </c>
      <c r="I20" s="568"/>
      <c r="J20" s="233"/>
      <c r="K20" s="233"/>
      <c r="L20" s="233"/>
      <c r="M20" s="233"/>
      <c r="Y20" s="314"/>
      <c r="Z20" s="314"/>
      <c r="AA20" s="314" t="s">
        <v>113</v>
      </c>
      <c r="AB20" s="314">
        <v>120</v>
      </c>
      <c r="AC20" s="314">
        <v>90</v>
      </c>
      <c r="AD20" s="314">
        <v>65</v>
      </c>
      <c r="AE20" s="314">
        <v>55</v>
      </c>
      <c r="AF20" s="314">
        <v>50</v>
      </c>
      <c r="AG20" s="314">
        <v>45</v>
      </c>
      <c r="AH20" s="314">
        <v>40</v>
      </c>
      <c r="AI20" s="314">
        <v>35</v>
      </c>
      <c r="AJ20" s="314">
        <v>25</v>
      </c>
      <c r="AK20" s="314">
        <v>20</v>
      </c>
    </row>
    <row r="21" spans="1:37" ht="18.75" customHeight="1">
      <c r="A21" s="295" t="s">
        <v>83</v>
      </c>
      <c r="B21" s="566" t="str">
        <f>E11</f>
        <v>Guoth/Póka</v>
      </c>
      <c r="C21" s="566"/>
      <c r="D21" s="567" t="s">
        <v>323</v>
      </c>
      <c r="E21" s="568"/>
      <c r="F21" s="567" t="s">
        <v>322</v>
      </c>
      <c r="G21" s="568"/>
      <c r="H21" s="571"/>
      <c r="I21" s="571"/>
      <c r="J21" s="233"/>
      <c r="K21" s="233"/>
      <c r="L21" s="233"/>
      <c r="M21" s="233"/>
      <c r="Y21" s="314"/>
      <c r="Z21" s="314"/>
      <c r="AA21" s="314" t="s">
        <v>114</v>
      </c>
      <c r="AB21" s="314">
        <v>90</v>
      </c>
      <c r="AC21" s="314">
        <v>60</v>
      </c>
      <c r="AD21" s="314">
        <v>45</v>
      </c>
      <c r="AE21" s="314">
        <v>34</v>
      </c>
      <c r="AF21" s="314">
        <v>27</v>
      </c>
      <c r="AG21" s="314">
        <v>22</v>
      </c>
      <c r="AH21" s="314">
        <v>18</v>
      </c>
      <c r="AI21" s="314">
        <v>15</v>
      </c>
      <c r="AJ21" s="314">
        <v>12</v>
      </c>
      <c r="AK21" s="314">
        <v>9</v>
      </c>
    </row>
    <row r="22" spans="1:37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Y22" s="314"/>
      <c r="Z22" s="314"/>
      <c r="AA22" s="314" t="s">
        <v>115</v>
      </c>
      <c r="AB22" s="314">
        <v>60</v>
      </c>
      <c r="AC22" s="314">
        <v>40</v>
      </c>
      <c r="AD22" s="314">
        <v>30</v>
      </c>
      <c r="AE22" s="314">
        <v>20</v>
      </c>
      <c r="AF22" s="314">
        <v>18</v>
      </c>
      <c r="AG22" s="314">
        <v>15</v>
      </c>
      <c r="AH22" s="314">
        <v>12</v>
      </c>
      <c r="AI22" s="314">
        <v>10</v>
      </c>
      <c r="AJ22" s="314">
        <v>8</v>
      </c>
      <c r="AK22" s="314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4"/>
      <c r="Z23" s="314"/>
      <c r="AA23" s="314" t="s">
        <v>116</v>
      </c>
      <c r="AB23" s="314">
        <v>40</v>
      </c>
      <c r="AC23" s="314">
        <v>25</v>
      </c>
      <c r="AD23" s="314">
        <v>18</v>
      </c>
      <c r="AE23" s="314">
        <v>13</v>
      </c>
      <c r="AF23" s="314">
        <v>8</v>
      </c>
      <c r="AG23" s="314">
        <v>7</v>
      </c>
      <c r="AH23" s="314">
        <v>6</v>
      </c>
      <c r="AI23" s="314">
        <v>5</v>
      </c>
      <c r="AJ23" s="314">
        <v>4</v>
      </c>
      <c r="AK23" s="314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4"/>
      <c r="Z24" s="314"/>
      <c r="AA24" s="314" t="s">
        <v>117</v>
      </c>
      <c r="AB24" s="314">
        <v>25</v>
      </c>
      <c r="AC24" s="314">
        <v>15</v>
      </c>
      <c r="AD24" s="314">
        <v>13</v>
      </c>
      <c r="AE24" s="314">
        <v>7</v>
      </c>
      <c r="AF24" s="314">
        <v>6</v>
      </c>
      <c r="AG24" s="314">
        <v>5</v>
      </c>
      <c r="AH24" s="314">
        <v>4</v>
      </c>
      <c r="AI24" s="314">
        <v>3</v>
      </c>
      <c r="AJ24" s="314">
        <v>2</v>
      </c>
      <c r="AK24" s="314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4"/>
      <c r="Z25" s="314"/>
      <c r="AA25" s="314" t="s">
        <v>122</v>
      </c>
      <c r="AB25" s="314">
        <v>15</v>
      </c>
      <c r="AC25" s="314">
        <v>10</v>
      </c>
      <c r="AD25" s="314">
        <v>8</v>
      </c>
      <c r="AE25" s="314">
        <v>4</v>
      </c>
      <c r="AF25" s="314">
        <v>3</v>
      </c>
      <c r="AG25" s="314">
        <v>2</v>
      </c>
      <c r="AH25" s="314">
        <v>1</v>
      </c>
      <c r="AI25" s="314">
        <v>0</v>
      </c>
      <c r="AJ25" s="314">
        <v>0</v>
      </c>
      <c r="AK25" s="314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4"/>
      <c r="Z26" s="314"/>
      <c r="AA26" s="314" t="s">
        <v>118</v>
      </c>
      <c r="AB26" s="314">
        <v>10</v>
      </c>
      <c r="AC26" s="314">
        <v>6</v>
      </c>
      <c r="AD26" s="314">
        <v>4</v>
      </c>
      <c r="AE26" s="314">
        <v>2</v>
      </c>
      <c r="AF26" s="314">
        <v>1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4"/>
      <c r="Z27" s="314"/>
      <c r="AA27" s="314" t="s">
        <v>119</v>
      </c>
      <c r="AB27" s="314">
        <v>3</v>
      </c>
      <c r="AC27" s="314">
        <v>2</v>
      </c>
      <c r="AD27" s="314">
        <v>1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2"/>
      <c r="M32" s="232"/>
      <c r="O32" s="251"/>
      <c r="P32" s="251"/>
      <c r="Q32" s="251"/>
      <c r="R32" s="251"/>
      <c r="S32" s="251"/>
    </row>
    <row r="33" spans="1:19" ht="12.75">
      <c r="A33" s="122" t="s">
        <v>43</v>
      </c>
      <c r="B33" s="123"/>
      <c r="C33" s="191"/>
      <c r="D33" s="267" t="s">
        <v>4</v>
      </c>
      <c r="E33" s="268" t="s">
        <v>45</v>
      </c>
      <c r="F33" s="286"/>
      <c r="G33" s="267" t="s">
        <v>4</v>
      </c>
      <c r="H33" s="268" t="s">
        <v>56</v>
      </c>
      <c r="I33" s="143"/>
      <c r="J33" s="268" t="s">
        <v>57</v>
      </c>
      <c r="K33" s="142" t="s">
        <v>58</v>
      </c>
      <c r="L33" s="34"/>
      <c r="M33" s="356"/>
      <c r="N33" s="355"/>
      <c r="O33" s="251"/>
      <c r="P33" s="261"/>
      <c r="Q33" s="261"/>
      <c r="R33" s="262"/>
      <c r="S33" s="251"/>
    </row>
    <row r="34" spans="1:19" ht="12.75">
      <c r="A34" s="236" t="s">
        <v>44</v>
      </c>
      <c r="B34" s="237"/>
      <c r="C34" s="238"/>
      <c r="D34" s="269"/>
      <c r="E34" s="572"/>
      <c r="F34" s="572"/>
      <c r="G34" s="280" t="s">
        <v>5</v>
      </c>
      <c r="H34" s="237"/>
      <c r="I34" s="270"/>
      <c r="J34" s="281"/>
      <c r="K34" s="234" t="s">
        <v>48</v>
      </c>
      <c r="L34" s="287"/>
      <c r="M34" s="275"/>
      <c r="O34" s="251"/>
      <c r="P34" s="263"/>
      <c r="Q34" s="263"/>
      <c r="R34" s="264"/>
      <c r="S34" s="251"/>
    </row>
    <row r="35" spans="1:19" ht="12.75">
      <c r="A35" s="239" t="s">
        <v>55</v>
      </c>
      <c r="B35" s="141"/>
      <c r="C35" s="240"/>
      <c r="D35" s="272"/>
      <c r="E35" s="565"/>
      <c r="F35" s="565"/>
      <c r="G35" s="282" t="s">
        <v>6</v>
      </c>
      <c r="H35" s="273"/>
      <c r="I35" s="274"/>
      <c r="J35" s="85"/>
      <c r="K35" s="284"/>
      <c r="L35" s="232"/>
      <c r="M35" s="279"/>
      <c r="O35" s="251"/>
      <c r="P35" s="264"/>
      <c r="Q35" s="265"/>
      <c r="R35" s="264"/>
      <c r="S35" s="251"/>
    </row>
    <row r="36" spans="1:19" ht="12.75">
      <c r="A36" s="157"/>
      <c r="B36" s="158"/>
      <c r="C36" s="159"/>
      <c r="D36" s="272"/>
      <c r="E36" s="276"/>
      <c r="F36" s="277"/>
      <c r="G36" s="282" t="s">
        <v>7</v>
      </c>
      <c r="H36" s="273"/>
      <c r="I36" s="274"/>
      <c r="J36" s="85"/>
      <c r="K36" s="234" t="s">
        <v>49</v>
      </c>
      <c r="L36" s="287"/>
      <c r="M36" s="271"/>
      <c r="O36" s="251"/>
      <c r="P36" s="263"/>
      <c r="Q36" s="263"/>
      <c r="R36" s="264"/>
      <c r="S36" s="251"/>
    </row>
    <row r="37" spans="1:19" ht="12.75">
      <c r="A37" s="124"/>
      <c r="B37" s="189"/>
      <c r="C37" s="125"/>
      <c r="D37" s="272"/>
      <c r="E37" s="276"/>
      <c r="F37" s="277"/>
      <c r="G37" s="282" t="s">
        <v>8</v>
      </c>
      <c r="H37" s="273"/>
      <c r="I37" s="274"/>
      <c r="J37" s="85"/>
      <c r="K37" s="285"/>
      <c r="L37" s="277"/>
      <c r="M37" s="275"/>
      <c r="O37" s="251"/>
      <c r="P37" s="264"/>
      <c r="Q37" s="265"/>
      <c r="R37" s="264"/>
      <c r="S37" s="251"/>
    </row>
    <row r="38" spans="1:19" ht="12.75">
      <c r="A38" s="145"/>
      <c r="B38" s="160"/>
      <c r="C38" s="190"/>
      <c r="D38" s="272"/>
      <c r="E38" s="276"/>
      <c r="F38" s="277"/>
      <c r="G38" s="282" t="s">
        <v>9</v>
      </c>
      <c r="H38" s="273"/>
      <c r="I38" s="274"/>
      <c r="J38" s="85"/>
      <c r="K38" s="239"/>
      <c r="L38" s="232"/>
      <c r="M38" s="279"/>
      <c r="O38" s="251"/>
      <c r="P38" s="264"/>
      <c r="Q38" s="265"/>
      <c r="R38" s="264"/>
      <c r="S38" s="251"/>
    </row>
    <row r="39" spans="1:19" ht="12.75">
      <c r="A39" s="146"/>
      <c r="B39" s="164"/>
      <c r="C39" s="125"/>
      <c r="D39" s="272"/>
      <c r="E39" s="276"/>
      <c r="F39" s="277"/>
      <c r="G39" s="282" t="s">
        <v>10</v>
      </c>
      <c r="H39" s="273"/>
      <c r="I39" s="274"/>
      <c r="J39" s="85"/>
      <c r="K39" s="234" t="s">
        <v>34</v>
      </c>
      <c r="L39" s="287"/>
      <c r="M39" s="271"/>
      <c r="O39" s="251"/>
      <c r="P39" s="263"/>
      <c r="Q39" s="263"/>
      <c r="R39" s="264"/>
      <c r="S39" s="251"/>
    </row>
    <row r="40" spans="1:19" ht="12.75">
      <c r="A40" s="146"/>
      <c r="B40" s="164"/>
      <c r="C40" s="155"/>
      <c r="D40" s="272"/>
      <c r="E40" s="276"/>
      <c r="F40" s="277"/>
      <c r="G40" s="282" t="s">
        <v>11</v>
      </c>
      <c r="H40" s="273"/>
      <c r="I40" s="274"/>
      <c r="J40" s="85"/>
      <c r="K40" s="285"/>
      <c r="L40" s="277"/>
      <c r="M40" s="275"/>
      <c r="O40" s="251"/>
      <c r="P40" s="264"/>
      <c r="Q40" s="265"/>
      <c r="R40" s="264"/>
      <c r="S40" s="251"/>
    </row>
    <row r="41" spans="1:19" ht="12.75">
      <c r="A41" s="147"/>
      <c r="B41" s="144"/>
      <c r="C41" s="156"/>
      <c r="D41" s="278"/>
      <c r="E41" s="126"/>
      <c r="F41" s="232"/>
      <c r="G41" s="283" t="s">
        <v>12</v>
      </c>
      <c r="H41" s="141"/>
      <c r="I41" s="235"/>
      <c r="J41" s="127"/>
      <c r="K41" s="239" t="str">
        <f>L4</f>
        <v>Nagyistók-Nádasi Judit</v>
      </c>
      <c r="L41" s="232"/>
      <c r="M41" s="279"/>
      <c r="O41" s="251"/>
      <c r="P41" s="264"/>
      <c r="Q41" s="265"/>
      <c r="R41" s="266"/>
      <c r="S41" s="251"/>
    </row>
    <row r="42" spans="15:19" ht="12.75">
      <c r="O42" s="251"/>
      <c r="P42" s="251"/>
      <c r="Q42" s="251"/>
      <c r="R42" s="251"/>
      <c r="S42" s="251"/>
    </row>
    <row r="43" spans="15:19" ht="12.75">
      <c r="O43" s="251"/>
      <c r="P43" s="251"/>
      <c r="Q43" s="251"/>
      <c r="R43" s="251"/>
      <c r="S43" s="251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0" operator="equal" stopIfTrue="1">
      <formula>"Bye"</formula>
    </cfRule>
  </conditionalFormatting>
  <conditionalFormatting sqref="R41">
    <cfRule type="expression" priority="1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O8" sqref="O8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2" customWidth="1"/>
    <col min="5" max="5" width="12.140625" style="343" customWidth="1"/>
    <col min="6" max="6" width="6.140625" style="92" hidden="1" customWidth="1"/>
    <col min="7" max="7" width="5.57421875" style="92" customWidth="1"/>
    <col min="8" max="8" width="7.7109375" style="42" customWidth="1"/>
    <col min="9" max="13" width="7.421875" style="42" hidden="1" customWidth="1"/>
    <col min="14" max="15" width="7.421875" style="42" customWidth="1"/>
    <col min="16" max="16" width="7.421875" style="42" hidden="1" customWidth="1"/>
    <col min="17" max="17" width="7.421875" style="42" customWidth="1"/>
  </cols>
  <sheetData>
    <row r="1" spans="1:17" ht="26.25">
      <c r="A1" s="167" t="str">
        <f>Altalanos!$A$6</f>
        <v>Halker Kupa</v>
      </c>
      <c r="B1" s="86"/>
      <c r="C1" s="86"/>
      <c r="D1" s="161"/>
      <c r="E1" s="185" t="s">
        <v>54</v>
      </c>
      <c r="F1" s="174"/>
      <c r="G1" s="175"/>
      <c r="H1" s="176"/>
      <c r="I1" s="176"/>
      <c r="J1" s="177"/>
      <c r="K1" s="177"/>
      <c r="L1" s="177"/>
      <c r="M1" s="177"/>
      <c r="N1" s="177"/>
      <c r="O1" s="177"/>
      <c r="P1" s="177"/>
      <c r="Q1" s="178"/>
    </row>
    <row r="2" spans="2:17" ht="13.5" thickBot="1">
      <c r="B2" s="89" t="s">
        <v>53</v>
      </c>
      <c r="C2" s="369" t="str">
        <f>Altalanos!$C$8</f>
        <v>NE55+</v>
      </c>
      <c r="D2" s="107"/>
      <c r="E2" s="185" t="s">
        <v>35</v>
      </c>
      <c r="F2" s="93"/>
      <c r="G2" s="93"/>
      <c r="H2" s="335"/>
      <c r="I2" s="335"/>
      <c r="J2" s="87"/>
      <c r="K2" s="87"/>
      <c r="L2" s="87"/>
      <c r="M2" s="87"/>
      <c r="N2" s="99"/>
      <c r="O2" s="82"/>
      <c r="P2" s="82"/>
      <c r="Q2" s="99"/>
    </row>
    <row r="3" spans="1:17" s="2" customFormat="1" ht="13.5" thickBot="1">
      <c r="A3" s="327" t="s">
        <v>52</v>
      </c>
      <c r="B3" s="333"/>
      <c r="C3" s="333"/>
      <c r="D3" s="333"/>
      <c r="E3" s="333"/>
      <c r="F3" s="333"/>
      <c r="G3" s="333"/>
      <c r="H3" s="333"/>
      <c r="I3" s="334"/>
      <c r="J3" s="100"/>
      <c r="K3" s="109"/>
      <c r="L3" s="109"/>
      <c r="M3" s="109"/>
      <c r="N3" s="209" t="s">
        <v>34</v>
      </c>
      <c r="O3" s="101"/>
      <c r="P3" s="110"/>
      <c r="Q3" s="186"/>
    </row>
    <row r="4" spans="1:17" s="2" customFormat="1" ht="12.75">
      <c r="A4" s="52" t="s">
        <v>24</v>
      </c>
      <c r="B4" s="52"/>
      <c r="C4" s="50" t="s">
        <v>21</v>
      </c>
      <c r="D4" s="52" t="s">
        <v>29</v>
      </c>
      <c r="E4" s="83"/>
      <c r="G4" s="111"/>
      <c r="H4" s="345" t="s">
        <v>30</v>
      </c>
      <c r="I4" s="340"/>
      <c r="J4" s="112"/>
      <c r="K4" s="113"/>
      <c r="L4" s="113"/>
      <c r="M4" s="113"/>
      <c r="N4" s="112"/>
      <c r="O4" s="187"/>
      <c r="P4" s="187"/>
      <c r="Q4" s="114"/>
    </row>
    <row r="5" spans="1:17" s="2" customFormat="1" ht="13.5" thickBot="1">
      <c r="A5" s="179" t="str">
        <f>Altalanos!$A$10</f>
        <v>2020.09.11-13.</v>
      </c>
      <c r="B5" s="179"/>
      <c r="C5" s="90">
        <f>Altalanos!$C$10</f>
        <v>0</v>
      </c>
      <c r="D5" s="91" t="str">
        <f>Altalanos!$D$10</f>
        <v>  </v>
      </c>
      <c r="E5" s="91"/>
      <c r="F5" s="91"/>
      <c r="G5" s="91"/>
      <c r="H5" s="201" t="str">
        <f>Altalanos!$E$10</f>
        <v>Nagyistók-Nádasi Judit</v>
      </c>
      <c r="I5" s="346"/>
      <c r="J5" s="115"/>
      <c r="K5" s="84"/>
      <c r="L5" s="84"/>
      <c r="M5" s="84"/>
      <c r="N5" s="115"/>
      <c r="O5" s="91"/>
      <c r="P5" s="91"/>
      <c r="Q5" s="354"/>
    </row>
    <row r="6" spans="1:17" ht="30" customHeight="1" thickBot="1">
      <c r="A6" s="165" t="s">
        <v>36</v>
      </c>
      <c r="B6" s="103" t="s">
        <v>27</v>
      </c>
      <c r="C6" s="103" t="s">
        <v>28</v>
      </c>
      <c r="D6" s="103" t="s">
        <v>32</v>
      </c>
      <c r="E6" s="104" t="s">
        <v>33</v>
      </c>
      <c r="F6" s="104" t="s">
        <v>37</v>
      </c>
      <c r="G6" s="104" t="s">
        <v>129</v>
      </c>
      <c r="H6" s="336" t="s">
        <v>38</v>
      </c>
      <c r="I6" s="337"/>
      <c r="J6" s="169" t="s">
        <v>16</v>
      </c>
      <c r="K6" s="105" t="s">
        <v>14</v>
      </c>
      <c r="L6" s="171" t="s">
        <v>1</v>
      </c>
      <c r="M6" s="138" t="s">
        <v>15</v>
      </c>
      <c r="N6" s="192" t="s">
        <v>50</v>
      </c>
      <c r="O6" s="183" t="s">
        <v>39</v>
      </c>
      <c r="P6" s="184" t="s">
        <v>2</v>
      </c>
      <c r="Q6" s="104" t="s">
        <v>40</v>
      </c>
    </row>
    <row r="7" spans="1:17" s="11" customFormat="1" ht="18.75" customHeight="1">
      <c r="A7" s="173">
        <v>1</v>
      </c>
      <c r="B7" s="95" t="s">
        <v>142</v>
      </c>
      <c r="C7" s="95" t="s">
        <v>143</v>
      </c>
      <c r="D7" s="96"/>
      <c r="E7" s="188" t="s">
        <v>144</v>
      </c>
      <c r="F7" s="329"/>
      <c r="G7" s="330"/>
      <c r="H7" s="96"/>
      <c r="I7" s="96"/>
      <c r="J7" s="170"/>
      <c r="K7" s="168"/>
      <c r="L7" s="172"/>
      <c r="M7" s="168"/>
      <c r="N7" s="163"/>
      <c r="O7" s="361" t="s">
        <v>201</v>
      </c>
      <c r="P7" s="118"/>
      <c r="Q7" s="97"/>
    </row>
    <row r="8" spans="1:17" s="11" customFormat="1" ht="18.75" customHeight="1">
      <c r="A8" s="173">
        <v>2</v>
      </c>
      <c r="B8" s="95" t="s">
        <v>203</v>
      </c>
      <c r="C8" s="95" t="s">
        <v>204</v>
      </c>
      <c r="D8" s="96"/>
      <c r="E8" s="188" t="s">
        <v>146</v>
      </c>
      <c r="F8" s="331"/>
      <c r="G8" s="332" t="s">
        <v>205</v>
      </c>
      <c r="H8" s="96"/>
      <c r="I8" s="96"/>
      <c r="J8" s="170"/>
      <c r="K8" s="168"/>
      <c r="L8" s="172"/>
      <c r="M8" s="168"/>
      <c r="N8" s="163"/>
      <c r="O8" s="96">
        <v>11</v>
      </c>
      <c r="P8" s="118"/>
      <c r="Q8" s="97"/>
    </row>
    <row r="9" spans="1:17" s="11" customFormat="1" ht="18.75" customHeight="1">
      <c r="A9" s="173">
        <v>3</v>
      </c>
      <c r="B9" s="95" t="s">
        <v>147</v>
      </c>
      <c r="C9" s="95" t="s">
        <v>135</v>
      </c>
      <c r="D9" s="96"/>
      <c r="E9" s="188" t="s">
        <v>148</v>
      </c>
      <c r="F9" s="331"/>
      <c r="G9" s="332"/>
      <c r="H9" s="96"/>
      <c r="I9" s="96"/>
      <c r="J9" s="170"/>
      <c r="K9" s="168"/>
      <c r="L9" s="172"/>
      <c r="M9" s="168"/>
      <c r="N9" s="163"/>
      <c r="O9" s="96">
        <v>2</v>
      </c>
      <c r="P9" s="342"/>
      <c r="Q9" s="193"/>
    </row>
    <row r="10" spans="1:17" s="11" customFormat="1" ht="18.75" customHeight="1">
      <c r="A10" s="173">
        <v>4</v>
      </c>
      <c r="B10" s="95"/>
      <c r="C10" s="95"/>
      <c r="D10" s="96"/>
      <c r="E10" s="188"/>
      <c r="F10" s="331"/>
      <c r="G10" s="332"/>
      <c r="H10" s="96"/>
      <c r="I10" s="96"/>
      <c r="J10" s="170"/>
      <c r="K10" s="168"/>
      <c r="L10" s="172"/>
      <c r="M10" s="168"/>
      <c r="N10" s="163"/>
      <c r="O10" s="96"/>
      <c r="P10" s="341"/>
      <c r="Q10" s="338"/>
    </row>
    <row r="11" spans="1:17" s="11" customFormat="1" ht="18.75" customHeight="1">
      <c r="A11" s="173">
        <v>5</v>
      </c>
      <c r="B11" s="95"/>
      <c r="C11" s="95"/>
      <c r="D11" s="96"/>
      <c r="E11" s="188"/>
      <c r="F11" s="331"/>
      <c r="G11" s="332"/>
      <c r="H11" s="96"/>
      <c r="I11" s="96"/>
      <c r="J11" s="170"/>
      <c r="K11" s="168"/>
      <c r="L11" s="172"/>
      <c r="M11" s="168"/>
      <c r="N11" s="163"/>
      <c r="O11" s="96"/>
      <c r="P11" s="341"/>
      <c r="Q11" s="338"/>
    </row>
    <row r="12" spans="1:17" s="11" customFormat="1" ht="18.75" customHeight="1">
      <c r="A12" s="173">
        <v>6</v>
      </c>
      <c r="B12" s="95"/>
      <c r="C12" s="95"/>
      <c r="D12" s="96"/>
      <c r="E12" s="188"/>
      <c r="F12" s="331"/>
      <c r="G12" s="332"/>
      <c r="H12" s="96"/>
      <c r="I12" s="96"/>
      <c r="J12" s="170"/>
      <c r="K12" s="168"/>
      <c r="L12" s="172"/>
      <c r="M12" s="168"/>
      <c r="N12" s="163"/>
      <c r="O12" s="96"/>
      <c r="P12" s="341"/>
      <c r="Q12" s="338"/>
    </row>
    <row r="13" spans="1:17" s="11" customFormat="1" ht="18.75" customHeight="1">
      <c r="A13" s="173">
        <v>7</v>
      </c>
      <c r="B13" s="95"/>
      <c r="C13" s="95"/>
      <c r="D13" s="96"/>
      <c r="E13" s="188"/>
      <c r="F13" s="331"/>
      <c r="G13" s="332"/>
      <c r="H13" s="96"/>
      <c r="I13" s="96"/>
      <c r="J13" s="170"/>
      <c r="K13" s="168"/>
      <c r="L13" s="172"/>
      <c r="M13" s="168"/>
      <c r="N13" s="163"/>
      <c r="O13" s="96"/>
      <c r="P13" s="341"/>
      <c r="Q13" s="338"/>
    </row>
    <row r="14" spans="1:17" s="11" customFormat="1" ht="18.75" customHeight="1">
      <c r="A14" s="173">
        <v>8</v>
      </c>
      <c r="B14" s="95"/>
      <c r="C14" s="95"/>
      <c r="D14" s="96"/>
      <c r="E14" s="188"/>
      <c r="F14" s="331"/>
      <c r="G14" s="332"/>
      <c r="H14" s="96"/>
      <c r="I14" s="96"/>
      <c r="J14" s="170"/>
      <c r="K14" s="168"/>
      <c r="L14" s="172"/>
      <c r="M14" s="168"/>
      <c r="N14" s="163"/>
      <c r="O14" s="96"/>
      <c r="P14" s="341"/>
      <c r="Q14" s="338"/>
    </row>
    <row r="15" spans="1:17" s="11" customFormat="1" ht="18.75" customHeight="1">
      <c r="A15" s="173">
        <v>9</v>
      </c>
      <c r="B15" s="95"/>
      <c r="C15" s="95"/>
      <c r="D15" s="96"/>
      <c r="E15" s="188"/>
      <c r="F15" s="117"/>
      <c r="G15" s="117"/>
      <c r="H15" s="96"/>
      <c r="I15" s="96"/>
      <c r="J15" s="170"/>
      <c r="K15" s="168"/>
      <c r="L15" s="172"/>
      <c r="M15" s="197"/>
      <c r="N15" s="163"/>
      <c r="O15" s="96"/>
      <c r="P15" s="97"/>
      <c r="Q15" s="97"/>
    </row>
    <row r="16" spans="1:17" s="11" customFormat="1" ht="18.75" customHeight="1">
      <c r="A16" s="173">
        <v>10</v>
      </c>
      <c r="B16" s="360"/>
      <c r="C16" s="95"/>
      <c r="D16" s="96"/>
      <c r="E16" s="188"/>
      <c r="F16" s="117"/>
      <c r="G16" s="117"/>
      <c r="H16" s="96"/>
      <c r="I16" s="96"/>
      <c r="J16" s="170"/>
      <c r="K16" s="168"/>
      <c r="L16" s="172"/>
      <c r="M16" s="197"/>
      <c r="N16" s="163"/>
      <c r="O16" s="96"/>
      <c r="P16" s="118"/>
      <c r="Q16" s="97"/>
    </row>
    <row r="17" spans="1:17" s="11" customFormat="1" ht="18.75" customHeight="1">
      <c r="A17" s="173">
        <v>11</v>
      </c>
      <c r="B17" s="95"/>
      <c r="C17" s="95"/>
      <c r="D17" s="96"/>
      <c r="E17" s="188"/>
      <c r="F17" s="117"/>
      <c r="G17" s="117"/>
      <c r="H17" s="96"/>
      <c r="I17" s="96"/>
      <c r="J17" s="170"/>
      <c r="K17" s="168"/>
      <c r="L17" s="172"/>
      <c r="M17" s="197"/>
      <c r="N17" s="163"/>
      <c r="O17" s="96"/>
      <c r="P17" s="118"/>
      <c r="Q17" s="97"/>
    </row>
    <row r="18" spans="1:17" s="11" customFormat="1" ht="18.75" customHeight="1">
      <c r="A18" s="173">
        <v>12</v>
      </c>
      <c r="B18" s="95"/>
      <c r="C18" s="95"/>
      <c r="D18" s="96"/>
      <c r="E18" s="188"/>
      <c r="F18" s="117"/>
      <c r="G18" s="117"/>
      <c r="H18" s="96"/>
      <c r="I18" s="96"/>
      <c r="J18" s="170"/>
      <c r="K18" s="168"/>
      <c r="L18" s="172"/>
      <c r="M18" s="197"/>
      <c r="N18" s="163"/>
      <c r="O18" s="96"/>
      <c r="P18" s="118"/>
      <c r="Q18" s="97"/>
    </row>
    <row r="19" spans="1:17" s="11" customFormat="1" ht="18.75" customHeight="1">
      <c r="A19" s="173">
        <v>13</v>
      </c>
      <c r="B19" s="95"/>
      <c r="C19" s="95"/>
      <c r="D19" s="96"/>
      <c r="E19" s="188"/>
      <c r="F19" s="117"/>
      <c r="G19" s="117"/>
      <c r="H19" s="96"/>
      <c r="I19" s="96"/>
      <c r="J19" s="170"/>
      <c r="K19" s="168"/>
      <c r="L19" s="172"/>
      <c r="M19" s="197"/>
      <c r="N19" s="163"/>
      <c r="O19" s="96"/>
      <c r="P19" s="118"/>
      <c r="Q19" s="97"/>
    </row>
    <row r="20" spans="1:17" s="11" customFormat="1" ht="18.75" customHeight="1">
      <c r="A20" s="173">
        <v>14</v>
      </c>
      <c r="B20" s="95"/>
      <c r="C20" s="95"/>
      <c r="D20" s="96"/>
      <c r="E20" s="188"/>
      <c r="F20" s="117"/>
      <c r="G20" s="117"/>
      <c r="H20" s="96"/>
      <c r="I20" s="96"/>
      <c r="J20" s="170"/>
      <c r="K20" s="168"/>
      <c r="L20" s="172"/>
      <c r="M20" s="197"/>
      <c r="N20" s="163"/>
      <c r="O20" s="96"/>
      <c r="P20" s="118"/>
      <c r="Q20" s="97"/>
    </row>
    <row r="21" spans="1:17" s="11" customFormat="1" ht="18.75" customHeight="1">
      <c r="A21" s="173">
        <v>15</v>
      </c>
      <c r="B21" s="95"/>
      <c r="C21" s="95"/>
      <c r="D21" s="96"/>
      <c r="E21" s="188"/>
      <c r="F21" s="117"/>
      <c r="G21" s="117"/>
      <c r="H21" s="96"/>
      <c r="I21" s="96"/>
      <c r="J21" s="170"/>
      <c r="K21" s="168"/>
      <c r="L21" s="172"/>
      <c r="M21" s="197"/>
      <c r="N21" s="163"/>
      <c r="O21" s="96"/>
      <c r="P21" s="118"/>
      <c r="Q21" s="97"/>
    </row>
    <row r="22" spans="1:17" s="11" customFormat="1" ht="18.75" customHeight="1">
      <c r="A22" s="173">
        <v>16</v>
      </c>
      <c r="B22" s="95"/>
      <c r="C22" s="95"/>
      <c r="D22" s="96"/>
      <c r="E22" s="188"/>
      <c r="F22" s="117"/>
      <c r="G22" s="117"/>
      <c r="H22" s="96"/>
      <c r="I22" s="96"/>
      <c r="J22" s="170"/>
      <c r="K22" s="168"/>
      <c r="L22" s="172"/>
      <c r="M22" s="197"/>
      <c r="N22" s="163"/>
      <c r="O22" s="96"/>
      <c r="P22" s="118"/>
      <c r="Q22" s="97"/>
    </row>
    <row r="23" spans="1:17" s="11" customFormat="1" ht="18.75" customHeight="1">
      <c r="A23" s="173">
        <v>17</v>
      </c>
      <c r="B23" s="95"/>
      <c r="C23" s="95"/>
      <c r="D23" s="96"/>
      <c r="E23" s="188"/>
      <c r="F23" s="117"/>
      <c r="G23" s="117"/>
      <c r="H23" s="96"/>
      <c r="I23" s="96"/>
      <c r="J23" s="170"/>
      <c r="K23" s="168"/>
      <c r="L23" s="172"/>
      <c r="M23" s="197"/>
      <c r="N23" s="163"/>
      <c r="O23" s="96"/>
      <c r="P23" s="118"/>
      <c r="Q23" s="97"/>
    </row>
    <row r="24" spans="1:17" s="11" customFormat="1" ht="18.75" customHeight="1">
      <c r="A24" s="173">
        <v>18</v>
      </c>
      <c r="B24" s="95"/>
      <c r="C24" s="95"/>
      <c r="D24" s="96"/>
      <c r="E24" s="188"/>
      <c r="F24" s="117"/>
      <c r="G24" s="117"/>
      <c r="H24" s="96"/>
      <c r="I24" s="96"/>
      <c r="J24" s="170"/>
      <c r="K24" s="168"/>
      <c r="L24" s="172"/>
      <c r="M24" s="197"/>
      <c r="N24" s="163"/>
      <c r="O24" s="96"/>
      <c r="P24" s="118"/>
      <c r="Q24" s="97"/>
    </row>
    <row r="25" spans="1:17" s="11" customFormat="1" ht="18.75" customHeight="1">
      <c r="A25" s="173">
        <v>19</v>
      </c>
      <c r="B25" s="95"/>
      <c r="C25" s="95"/>
      <c r="D25" s="96"/>
      <c r="E25" s="188"/>
      <c r="F25" s="117"/>
      <c r="G25" s="117"/>
      <c r="H25" s="96"/>
      <c r="I25" s="96"/>
      <c r="J25" s="170"/>
      <c r="K25" s="168"/>
      <c r="L25" s="172"/>
      <c r="M25" s="197"/>
      <c r="N25" s="163"/>
      <c r="O25" s="96"/>
      <c r="P25" s="118"/>
      <c r="Q25" s="97"/>
    </row>
    <row r="26" spans="1:17" s="11" customFormat="1" ht="18.75" customHeight="1">
      <c r="A26" s="173">
        <v>20</v>
      </c>
      <c r="B26" s="95"/>
      <c r="C26" s="95"/>
      <c r="D26" s="96"/>
      <c r="E26" s="188"/>
      <c r="F26" s="117"/>
      <c r="G26" s="117"/>
      <c r="H26" s="96"/>
      <c r="I26" s="96"/>
      <c r="J26" s="170"/>
      <c r="K26" s="168"/>
      <c r="L26" s="172"/>
      <c r="M26" s="197"/>
      <c r="N26" s="163"/>
      <c r="O26" s="96"/>
      <c r="P26" s="118"/>
      <c r="Q26" s="97"/>
    </row>
    <row r="27" spans="1:17" s="11" customFormat="1" ht="18.75" customHeight="1">
      <c r="A27" s="173">
        <v>21</v>
      </c>
      <c r="B27" s="95"/>
      <c r="C27" s="95"/>
      <c r="D27" s="96"/>
      <c r="E27" s="188"/>
      <c r="F27" s="117"/>
      <c r="G27" s="117"/>
      <c r="H27" s="96"/>
      <c r="I27" s="96"/>
      <c r="J27" s="170"/>
      <c r="K27" s="168"/>
      <c r="L27" s="172"/>
      <c r="M27" s="197"/>
      <c r="N27" s="163"/>
      <c r="O27" s="96"/>
      <c r="P27" s="118"/>
      <c r="Q27" s="97"/>
    </row>
    <row r="28" spans="1:17" s="11" customFormat="1" ht="18.75" customHeight="1">
      <c r="A28" s="173">
        <v>22</v>
      </c>
      <c r="B28" s="95"/>
      <c r="C28" s="95"/>
      <c r="D28" s="96"/>
      <c r="E28" s="367"/>
      <c r="F28" s="347"/>
      <c r="G28" s="348"/>
      <c r="H28" s="96"/>
      <c r="I28" s="96"/>
      <c r="J28" s="170"/>
      <c r="K28" s="168"/>
      <c r="L28" s="172"/>
      <c r="M28" s="197"/>
      <c r="N28" s="163"/>
      <c r="O28" s="96"/>
      <c r="P28" s="118"/>
      <c r="Q28" s="97"/>
    </row>
    <row r="29" spans="1:17" s="11" customFormat="1" ht="18.75" customHeight="1">
      <c r="A29" s="173">
        <v>23</v>
      </c>
      <c r="B29" s="95"/>
      <c r="C29" s="95"/>
      <c r="D29" s="96"/>
      <c r="E29" s="368"/>
      <c r="F29" s="117"/>
      <c r="G29" s="117"/>
      <c r="H29" s="96"/>
      <c r="I29" s="96"/>
      <c r="J29" s="170"/>
      <c r="K29" s="168"/>
      <c r="L29" s="172"/>
      <c r="M29" s="197"/>
      <c r="N29" s="163"/>
      <c r="O29" s="96"/>
      <c r="P29" s="118"/>
      <c r="Q29" s="97"/>
    </row>
    <row r="30" spans="1:17" s="11" customFormat="1" ht="18.75" customHeight="1">
      <c r="A30" s="173">
        <v>24</v>
      </c>
      <c r="B30" s="95"/>
      <c r="C30" s="95"/>
      <c r="D30" s="96"/>
      <c r="E30" s="188"/>
      <c r="F30" s="117"/>
      <c r="G30" s="117"/>
      <c r="H30" s="96"/>
      <c r="I30" s="96"/>
      <c r="J30" s="170"/>
      <c r="K30" s="168"/>
      <c r="L30" s="172"/>
      <c r="M30" s="197"/>
      <c r="N30" s="163"/>
      <c r="O30" s="96"/>
      <c r="P30" s="118"/>
      <c r="Q30" s="97"/>
    </row>
    <row r="31" spans="1:17" s="11" customFormat="1" ht="18.75" customHeight="1">
      <c r="A31" s="173">
        <v>25</v>
      </c>
      <c r="B31" s="95"/>
      <c r="C31" s="95"/>
      <c r="D31" s="96"/>
      <c r="E31" s="188"/>
      <c r="F31" s="117"/>
      <c r="G31" s="117"/>
      <c r="H31" s="96"/>
      <c r="I31" s="96"/>
      <c r="J31" s="170"/>
      <c r="K31" s="168"/>
      <c r="L31" s="172"/>
      <c r="M31" s="197"/>
      <c r="N31" s="163"/>
      <c r="O31" s="96"/>
      <c r="P31" s="118"/>
      <c r="Q31" s="97"/>
    </row>
    <row r="32" spans="1:17" s="11" customFormat="1" ht="18.75" customHeight="1">
      <c r="A32" s="173">
        <v>26</v>
      </c>
      <c r="B32" s="95"/>
      <c r="C32" s="95"/>
      <c r="D32" s="96"/>
      <c r="E32" s="344"/>
      <c r="F32" s="117"/>
      <c r="G32" s="117"/>
      <c r="H32" s="96"/>
      <c r="I32" s="96"/>
      <c r="J32" s="170"/>
      <c r="K32" s="168"/>
      <c r="L32" s="172"/>
      <c r="M32" s="197"/>
      <c r="N32" s="163"/>
      <c r="O32" s="96"/>
      <c r="P32" s="118"/>
      <c r="Q32" s="97"/>
    </row>
    <row r="33" spans="1:17" s="11" customFormat="1" ht="18.75" customHeight="1">
      <c r="A33" s="173">
        <v>27</v>
      </c>
      <c r="B33" s="95"/>
      <c r="C33" s="95"/>
      <c r="D33" s="96"/>
      <c r="E33" s="188"/>
      <c r="F33" s="117"/>
      <c r="G33" s="117"/>
      <c r="H33" s="96"/>
      <c r="I33" s="96"/>
      <c r="J33" s="170"/>
      <c r="K33" s="168"/>
      <c r="L33" s="172"/>
      <c r="M33" s="197"/>
      <c r="N33" s="163"/>
      <c r="O33" s="96"/>
      <c r="P33" s="118"/>
      <c r="Q33" s="97"/>
    </row>
    <row r="34" spans="1:17" s="11" customFormat="1" ht="18.75" customHeight="1">
      <c r="A34" s="173">
        <v>28</v>
      </c>
      <c r="B34" s="95"/>
      <c r="C34" s="95"/>
      <c r="D34" s="96"/>
      <c r="E34" s="188"/>
      <c r="F34" s="117"/>
      <c r="G34" s="117"/>
      <c r="H34" s="96"/>
      <c r="I34" s="96"/>
      <c r="J34" s="170"/>
      <c r="K34" s="168"/>
      <c r="L34" s="172"/>
      <c r="M34" s="197"/>
      <c r="N34" s="163"/>
      <c r="O34" s="96"/>
      <c r="P34" s="118"/>
      <c r="Q34" s="97"/>
    </row>
    <row r="35" spans="1:17" s="11" customFormat="1" ht="18.75" customHeight="1">
      <c r="A35" s="173">
        <v>29</v>
      </c>
      <c r="B35" s="95"/>
      <c r="C35" s="95"/>
      <c r="D35" s="96"/>
      <c r="E35" s="188"/>
      <c r="F35" s="117"/>
      <c r="G35" s="117"/>
      <c r="H35" s="96"/>
      <c r="I35" s="96"/>
      <c r="J35" s="170"/>
      <c r="K35" s="168"/>
      <c r="L35" s="172"/>
      <c r="M35" s="197"/>
      <c r="N35" s="163"/>
      <c r="O35" s="96"/>
      <c r="P35" s="118"/>
      <c r="Q35" s="97"/>
    </row>
    <row r="36" spans="1:17" s="11" customFormat="1" ht="18.75" customHeight="1">
      <c r="A36" s="173">
        <v>30</v>
      </c>
      <c r="B36" s="95"/>
      <c r="C36" s="95"/>
      <c r="D36" s="96"/>
      <c r="E36" s="188"/>
      <c r="F36" s="117"/>
      <c r="G36" s="117"/>
      <c r="H36" s="96"/>
      <c r="I36" s="96"/>
      <c r="J36" s="170"/>
      <c r="K36" s="168"/>
      <c r="L36" s="172"/>
      <c r="M36" s="197"/>
      <c r="N36" s="163"/>
      <c r="O36" s="96"/>
      <c r="P36" s="118"/>
      <c r="Q36" s="97"/>
    </row>
    <row r="37" spans="1:17" s="11" customFormat="1" ht="18.75" customHeight="1">
      <c r="A37" s="173">
        <v>31</v>
      </c>
      <c r="B37" s="95"/>
      <c r="C37" s="95"/>
      <c r="D37" s="96"/>
      <c r="E37" s="188"/>
      <c r="F37" s="117"/>
      <c r="G37" s="117"/>
      <c r="H37" s="96"/>
      <c r="I37" s="96"/>
      <c r="J37" s="170"/>
      <c r="K37" s="168"/>
      <c r="L37" s="172"/>
      <c r="M37" s="197"/>
      <c r="N37" s="163"/>
      <c r="O37" s="96"/>
      <c r="P37" s="118"/>
      <c r="Q37" s="97"/>
    </row>
    <row r="38" spans="1:17" s="11" customFormat="1" ht="18.75" customHeight="1">
      <c r="A38" s="173">
        <v>32</v>
      </c>
      <c r="B38" s="95"/>
      <c r="C38" s="95"/>
      <c r="D38" s="96"/>
      <c r="E38" s="188"/>
      <c r="F38" s="117"/>
      <c r="G38" s="117"/>
      <c r="H38" s="339"/>
      <c r="I38" s="200"/>
      <c r="J38" s="170"/>
      <c r="K38" s="168"/>
      <c r="L38" s="172"/>
      <c r="M38" s="197"/>
      <c r="N38" s="163"/>
      <c r="O38" s="97"/>
      <c r="P38" s="118"/>
      <c r="Q38" s="97"/>
    </row>
    <row r="39" spans="1:17" s="11" customFormat="1" ht="18.75" customHeight="1">
      <c r="A39" s="173">
        <v>33</v>
      </c>
      <c r="B39" s="95"/>
      <c r="C39" s="95"/>
      <c r="D39" s="96"/>
      <c r="E39" s="188"/>
      <c r="F39" s="117"/>
      <c r="G39" s="117"/>
      <c r="H39" s="339"/>
      <c r="I39" s="200"/>
      <c r="J39" s="170"/>
      <c r="K39" s="168"/>
      <c r="L39" s="172"/>
      <c r="M39" s="197"/>
      <c r="N39" s="193"/>
      <c r="O39" s="166"/>
      <c r="P39" s="118"/>
      <c r="Q39" s="97"/>
    </row>
    <row r="40" spans="1:17" s="11" customFormat="1" ht="18.75" customHeight="1">
      <c r="A40" s="173">
        <v>34</v>
      </c>
      <c r="B40" s="95"/>
      <c r="C40" s="95"/>
      <c r="D40" s="96"/>
      <c r="E40" s="188"/>
      <c r="F40" s="117"/>
      <c r="G40" s="117"/>
      <c r="H40" s="339"/>
      <c r="I40" s="200"/>
      <c r="J40" s="170" t="e">
        <f>IF(AND(Q40="",#REF!&gt;0,#REF!&lt;5),K40,)</f>
        <v>#REF!</v>
      </c>
      <c r="K40" s="168" t="str">
        <f>IF(D40="","ZZZ9",IF(AND(#REF!&gt;0,#REF!&lt;5),D40&amp;#REF!,D40&amp;"9"))</f>
        <v>ZZZ9</v>
      </c>
      <c r="L40" s="172">
        <f aca="true" t="shared" si="0" ref="L40:L103">IF(Q40="",999,Q40)</f>
        <v>999</v>
      </c>
      <c r="M40" s="197">
        <f aca="true" t="shared" si="1" ref="M40:M103">IF(P40=999,999,1)</f>
        <v>999</v>
      </c>
      <c r="N40" s="193"/>
      <c r="O40" s="166"/>
      <c r="P40" s="118">
        <f aca="true" t="shared" si="2" ref="P40:P103">IF(N40="DA",1,IF(N40="WC",2,IF(N40="SE",3,IF(N40="Q",4,IF(N40="LL",5,999)))))</f>
        <v>999</v>
      </c>
      <c r="Q40" s="97"/>
    </row>
    <row r="41" spans="1:17" s="11" customFormat="1" ht="18.75" customHeight="1">
      <c r="A41" s="173">
        <v>35</v>
      </c>
      <c r="B41" s="95"/>
      <c r="C41" s="95"/>
      <c r="D41" s="96"/>
      <c r="E41" s="188"/>
      <c r="F41" s="117"/>
      <c r="G41" s="117"/>
      <c r="H41" s="339"/>
      <c r="I41" s="200"/>
      <c r="J41" s="170" t="e">
        <f>IF(AND(Q41="",#REF!&gt;0,#REF!&lt;5),K41,)</f>
        <v>#REF!</v>
      </c>
      <c r="K41" s="168" t="str">
        <f>IF(D41="","ZZZ9",IF(AND(#REF!&gt;0,#REF!&lt;5),D41&amp;#REF!,D41&amp;"9"))</f>
        <v>ZZZ9</v>
      </c>
      <c r="L41" s="172">
        <f t="shared" si="0"/>
        <v>999</v>
      </c>
      <c r="M41" s="197">
        <f t="shared" si="1"/>
        <v>999</v>
      </c>
      <c r="N41" s="193"/>
      <c r="O41" s="166"/>
      <c r="P41" s="118">
        <f t="shared" si="2"/>
        <v>999</v>
      </c>
      <c r="Q41" s="97"/>
    </row>
    <row r="42" spans="1:17" s="11" customFormat="1" ht="18.75" customHeight="1">
      <c r="A42" s="173">
        <v>36</v>
      </c>
      <c r="B42" s="95"/>
      <c r="C42" s="95"/>
      <c r="D42" s="96"/>
      <c r="E42" s="188"/>
      <c r="F42" s="117"/>
      <c r="G42" s="117"/>
      <c r="H42" s="339"/>
      <c r="I42" s="200"/>
      <c r="J42" s="170" t="e">
        <f>IF(AND(Q42="",#REF!&gt;0,#REF!&lt;5),K42,)</f>
        <v>#REF!</v>
      </c>
      <c r="K42" s="168" t="str">
        <f>IF(D42="","ZZZ9",IF(AND(#REF!&gt;0,#REF!&lt;5),D42&amp;#REF!,D42&amp;"9"))</f>
        <v>ZZZ9</v>
      </c>
      <c r="L42" s="172">
        <f t="shared" si="0"/>
        <v>999</v>
      </c>
      <c r="M42" s="197">
        <f t="shared" si="1"/>
        <v>999</v>
      </c>
      <c r="N42" s="193"/>
      <c r="O42" s="166"/>
      <c r="P42" s="118">
        <f t="shared" si="2"/>
        <v>999</v>
      </c>
      <c r="Q42" s="97"/>
    </row>
    <row r="43" spans="1:17" s="11" customFormat="1" ht="18.75" customHeight="1">
      <c r="A43" s="173">
        <v>37</v>
      </c>
      <c r="B43" s="95"/>
      <c r="C43" s="95"/>
      <c r="D43" s="96"/>
      <c r="E43" s="188"/>
      <c r="F43" s="117"/>
      <c r="G43" s="117"/>
      <c r="H43" s="339"/>
      <c r="I43" s="200"/>
      <c r="J43" s="170" t="e">
        <f>IF(AND(Q43="",#REF!&gt;0,#REF!&lt;5),K43,)</f>
        <v>#REF!</v>
      </c>
      <c r="K43" s="168" t="str">
        <f>IF(D43="","ZZZ9",IF(AND(#REF!&gt;0,#REF!&lt;5),D43&amp;#REF!,D43&amp;"9"))</f>
        <v>ZZZ9</v>
      </c>
      <c r="L43" s="172">
        <f t="shared" si="0"/>
        <v>999</v>
      </c>
      <c r="M43" s="197">
        <f t="shared" si="1"/>
        <v>999</v>
      </c>
      <c r="N43" s="193"/>
      <c r="O43" s="166"/>
      <c r="P43" s="118">
        <f t="shared" si="2"/>
        <v>999</v>
      </c>
      <c r="Q43" s="97"/>
    </row>
    <row r="44" spans="1:17" s="11" customFormat="1" ht="18.75" customHeight="1">
      <c r="A44" s="173">
        <v>38</v>
      </c>
      <c r="B44" s="95"/>
      <c r="C44" s="95"/>
      <c r="D44" s="96"/>
      <c r="E44" s="188"/>
      <c r="F44" s="117"/>
      <c r="G44" s="117"/>
      <c r="H44" s="339"/>
      <c r="I44" s="200"/>
      <c r="J44" s="170" t="e">
        <f>IF(AND(Q44="",#REF!&gt;0,#REF!&lt;5),K44,)</f>
        <v>#REF!</v>
      </c>
      <c r="K44" s="168" t="str">
        <f>IF(D44="","ZZZ9",IF(AND(#REF!&gt;0,#REF!&lt;5),D44&amp;#REF!,D44&amp;"9"))</f>
        <v>ZZZ9</v>
      </c>
      <c r="L44" s="172">
        <f t="shared" si="0"/>
        <v>999</v>
      </c>
      <c r="M44" s="197">
        <f t="shared" si="1"/>
        <v>999</v>
      </c>
      <c r="N44" s="193"/>
      <c r="O44" s="166"/>
      <c r="P44" s="118">
        <f t="shared" si="2"/>
        <v>999</v>
      </c>
      <c r="Q44" s="97"/>
    </row>
    <row r="45" spans="1:17" s="11" customFormat="1" ht="18.75" customHeight="1">
      <c r="A45" s="173">
        <v>39</v>
      </c>
      <c r="B45" s="95"/>
      <c r="C45" s="95"/>
      <c r="D45" s="96"/>
      <c r="E45" s="188"/>
      <c r="F45" s="117"/>
      <c r="G45" s="117"/>
      <c r="H45" s="339"/>
      <c r="I45" s="200"/>
      <c r="J45" s="170" t="e">
        <f>IF(AND(Q45="",#REF!&gt;0,#REF!&lt;5),K45,)</f>
        <v>#REF!</v>
      </c>
      <c r="K45" s="168" t="str">
        <f>IF(D45="","ZZZ9",IF(AND(#REF!&gt;0,#REF!&lt;5),D45&amp;#REF!,D45&amp;"9"))</f>
        <v>ZZZ9</v>
      </c>
      <c r="L45" s="172">
        <f t="shared" si="0"/>
        <v>999</v>
      </c>
      <c r="M45" s="197">
        <f t="shared" si="1"/>
        <v>999</v>
      </c>
      <c r="N45" s="193"/>
      <c r="O45" s="166"/>
      <c r="P45" s="118">
        <f t="shared" si="2"/>
        <v>999</v>
      </c>
      <c r="Q45" s="97"/>
    </row>
    <row r="46" spans="1:17" s="11" customFormat="1" ht="18.75" customHeight="1">
      <c r="A46" s="173">
        <v>40</v>
      </c>
      <c r="B46" s="95"/>
      <c r="C46" s="95"/>
      <c r="D46" s="96"/>
      <c r="E46" s="188"/>
      <c r="F46" s="117"/>
      <c r="G46" s="117"/>
      <c r="H46" s="339"/>
      <c r="I46" s="200"/>
      <c r="J46" s="170" t="e">
        <f>IF(AND(Q46="",#REF!&gt;0,#REF!&lt;5),K46,)</f>
        <v>#REF!</v>
      </c>
      <c r="K46" s="168" t="str">
        <f>IF(D46="","ZZZ9",IF(AND(#REF!&gt;0,#REF!&lt;5),D46&amp;#REF!,D46&amp;"9"))</f>
        <v>ZZZ9</v>
      </c>
      <c r="L46" s="172">
        <f t="shared" si="0"/>
        <v>999</v>
      </c>
      <c r="M46" s="197">
        <f t="shared" si="1"/>
        <v>999</v>
      </c>
      <c r="N46" s="193"/>
      <c r="O46" s="166"/>
      <c r="P46" s="118">
        <f t="shared" si="2"/>
        <v>999</v>
      </c>
      <c r="Q46" s="97"/>
    </row>
    <row r="47" spans="1:17" s="11" customFormat="1" ht="18.75" customHeight="1">
      <c r="A47" s="173">
        <v>41</v>
      </c>
      <c r="B47" s="95"/>
      <c r="C47" s="95"/>
      <c r="D47" s="96"/>
      <c r="E47" s="188"/>
      <c r="F47" s="117"/>
      <c r="G47" s="117"/>
      <c r="H47" s="339"/>
      <c r="I47" s="200"/>
      <c r="J47" s="170" t="e">
        <f>IF(AND(Q47="",#REF!&gt;0,#REF!&lt;5),K47,)</f>
        <v>#REF!</v>
      </c>
      <c r="K47" s="168" t="str">
        <f>IF(D47="","ZZZ9",IF(AND(#REF!&gt;0,#REF!&lt;5),D47&amp;#REF!,D47&amp;"9"))</f>
        <v>ZZZ9</v>
      </c>
      <c r="L47" s="172">
        <f t="shared" si="0"/>
        <v>999</v>
      </c>
      <c r="M47" s="197">
        <f t="shared" si="1"/>
        <v>999</v>
      </c>
      <c r="N47" s="193"/>
      <c r="O47" s="166"/>
      <c r="P47" s="118">
        <f t="shared" si="2"/>
        <v>999</v>
      </c>
      <c r="Q47" s="97"/>
    </row>
    <row r="48" spans="1:17" s="11" customFormat="1" ht="18.75" customHeight="1">
      <c r="A48" s="173">
        <v>42</v>
      </c>
      <c r="B48" s="95"/>
      <c r="C48" s="95"/>
      <c r="D48" s="96"/>
      <c r="E48" s="188"/>
      <c r="F48" s="117"/>
      <c r="G48" s="117"/>
      <c r="H48" s="339"/>
      <c r="I48" s="200"/>
      <c r="J48" s="170" t="e">
        <f>IF(AND(Q48="",#REF!&gt;0,#REF!&lt;5),K48,)</f>
        <v>#REF!</v>
      </c>
      <c r="K48" s="168" t="str">
        <f>IF(D48="","ZZZ9",IF(AND(#REF!&gt;0,#REF!&lt;5),D48&amp;#REF!,D48&amp;"9"))</f>
        <v>ZZZ9</v>
      </c>
      <c r="L48" s="172">
        <f t="shared" si="0"/>
        <v>999</v>
      </c>
      <c r="M48" s="197">
        <f t="shared" si="1"/>
        <v>999</v>
      </c>
      <c r="N48" s="193"/>
      <c r="O48" s="166"/>
      <c r="P48" s="118">
        <f t="shared" si="2"/>
        <v>999</v>
      </c>
      <c r="Q48" s="97"/>
    </row>
    <row r="49" spans="1:17" s="11" customFormat="1" ht="18.75" customHeight="1">
      <c r="A49" s="173">
        <v>43</v>
      </c>
      <c r="B49" s="95"/>
      <c r="C49" s="95"/>
      <c r="D49" s="96"/>
      <c r="E49" s="188"/>
      <c r="F49" s="117"/>
      <c r="G49" s="117"/>
      <c r="H49" s="339"/>
      <c r="I49" s="200"/>
      <c r="J49" s="170" t="e">
        <f>IF(AND(Q49="",#REF!&gt;0,#REF!&lt;5),K49,)</f>
        <v>#REF!</v>
      </c>
      <c r="K49" s="168" t="str">
        <f>IF(D49="","ZZZ9",IF(AND(#REF!&gt;0,#REF!&lt;5),D49&amp;#REF!,D49&amp;"9"))</f>
        <v>ZZZ9</v>
      </c>
      <c r="L49" s="172">
        <f t="shared" si="0"/>
        <v>999</v>
      </c>
      <c r="M49" s="197">
        <f t="shared" si="1"/>
        <v>999</v>
      </c>
      <c r="N49" s="193"/>
      <c r="O49" s="166"/>
      <c r="P49" s="118">
        <f t="shared" si="2"/>
        <v>999</v>
      </c>
      <c r="Q49" s="97"/>
    </row>
    <row r="50" spans="1:17" s="11" customFormat="1" ht="18.75" customHeight="1">
      <c r="A50" s="173">
        <v>44</v>
      </c>
      <c r="B50" s="95"/>
      <c r="C50" s="95"/>
      <c r="D50" s="96"/>
      <c r="E50" s="188"/>
      <c r="F50" s="117"/>
      <c r="G50" s="117"/>
      <c r="H50" s="339"/>
      <c r="I50" s="200"/>
      <c r="J50" s="170" t="e">
        <f>IF(AND(Q50="",#REF!&gt;0,#REF!&lt;5),K50,)</f>
        <v>#REF!</v>
      </c>
      <c r="K50" s="168" t="str">
        <f>IF(D50="","ZZZ9",IF(AND(#REF!&gt;0,#REF!&lt;5),D50&amp;#REF!,D50&amp;"9"))</f>
        <v>ZZZ9</v>
      </c>
      <c r="L50" s="172">
        <f t="shared" si="0"/>
        <v>999</v>
      </c>
      <c r="M50" s="197">
        <f t="shared" si="1"/>
        <v>999</v>
      </c>
      <c r="N50" s="193"/>
      <c r="O50" s="166"/>
      <c r="P50" s="118">
        <f t="shared" si="2"/>
        <v>999</v>
      </c>
      <c r="Q50" s="97"/>
    </row>
    <row r="51" spans="1:17" s="11" customFormat="1" ht="18.75" customHeight="1">
      <c r="A51" s="173">
        <v>45</v>
      </c>
      <c r="B51" s="95"/>
      <c r="C51" s="95"/>
      <c r="D51" s="96"/>
      <c r="E51" s="188"/>
      <c r="F51" s="117"/>
      <c r="G51" s="117"/>
      <c r="H51" s="339"/>
      <c r="I51" s="200"/>
      <c r="J51" s="170" t="e">
        <f>IF(AND(Q51="",#REF!&gt;0,#REF!&lt;5),K51,)</f>
        <v>#REF!</v>
      </c>
      <c r="K51" s="168" t="str">
        <f>IF(D51="","ZZZ9",IF(AND(#REF!&gt;0,#REF!&lt;5),D51&amp;#REF!,D51&amp;"9"))</f>
        <v>ZZZ9</v>
      </c>
      <c r="L51" s="172">
        <f t="shared" si="0"/>
        <v>999</v>
      </c>
      <c r="M51" s="197">
        <f t="shared" si="1"/>
        <v>999</v>
      </c>
      <c r="N51" s="193"/>
      <c r="O51" s="166"/>
      <c r="P51" s="118">
        <f t="shared" si="2"/>
        <v>999</v>
      </c>
      <c r="Q51" s="97"/>
    </row>
    <row r="52" spans="1:17" s="11" customFormat="1" ht="18.75" customHeight="1">
      <c r="A52" s="173">
        <v>46</v>
      </c>
      <c r="B52" s="95"/>
      <c r="C52" s="95"/>
      <c r="D52" s="96"/>
      <c r="E52" s="188"/>
      <c r="F52" s="117"/>
      <c r="G52" s="117"/>
      <c r="H52" s="339"/>
      <c r="I52" s="200"/>
      <c r="J52" s="170" t="e">
        <f>IF(AND(Q52="",#REF!&gt;0,#REF!&lt;5),K52,)</f>
        <v>#REF!</v>
      </c>
      <c r="K52" s="168" t="str">
        <f>IF(D52="","ZZZ9",IF(AND(#REF!&gt;0,#REF!&lt;5),D52&amp;#REF!,D52&amp;"9"))</f>
        <v>ZZZ9</v>
      </c>
      <c r="L52" s="172">
        <f t="shared" si="0"/>
        <v>999</v>
      </c>
      <c r="M52" s="197">
        <f t="shared" si="1"/>
        <v>999</v>
      </c>
      <c r="N52" s="193"/>
      <c r="O52" s="166"/>
      <c r="P52" s="118">
        <f t="shared" si="2"/>
        <v>999</v>
      </c>
      <c r="Q52" s="97"/>
    </row>
    <row r="53" spans="1:17" s="11" customFormat="1" ht="18.75" customHeight="1">
      <c r="A53" s="173">
        <v>47</v>
      </c>
      <c r="B53" s="95"/>
      <c r="C53" s="95"/>
      <c r="D53" s="96"/>
      <c r="E53" s="188"/>
      <c r="F53" s="117"/>
      <c r="G53" s="117"/>
      <c r="H53" s="339"/>
      <c r="I53" s="200"/>
      <c r="J53" s="170" t="e">
        <f>IF(AND(Q53="",#REF!&gt;0,#REF!&lt;5),K53,)</f>
        <v>#REF!</v>
      </c>
      <c r="K53" s="168" t="str">
        <f>IF(D53="","ZZZ9",IF(AND(#REF!&gt;0,#REF!&lt;5),D53&amp;#REF!,D53&amp;"9"))</f>
        <v>ZZZ9</v>
      </c>
      <c r="L53" s="172">
        <f t="shared" si="0"/>
        <v>999</v>
      </c>
      <c r="M53" s="197">
        <f t="shared" si="1"/>
        <v>999</v>
      </c>
      <c r="N53" s="193"/>
      <c r="O53" s="166"/>
      <c r="P53" s="118">
        <f t="shared" si="2"/>
        <v>999</v>
      </c>
      <c r="Q53" s="97"/>
    </row>
    <row r="54" spans="1:17" s="11" customFormat="1" ht="18.75" customHeight="1">
      <c r="A54" s="173">
        <v>48</v>
      </c>
      <c r="B54" s="95"/>
      <c r="C54" s="95"/>
      <c r="D54" s="96"/>
      <c r="E54" s="188"/>
      <c r="F54" s="117"/>
      <c r="G54" s="117"/>
      <c r="H54" s="339"/>
      <c r="I54" s="200"/>
      <c r="J54" s="170" t="e">
        <f>IF(AND(Q54="",#REF!&gt;0,#REF!&lt;5),K54,)</f>
        <v>#REF!</v>
      </c>
      <c r="K54" s="168" t="str">
        <f>IF(D54="","ZZZ9",IF(AND(#REF!&gt;0,#REF!&lt;5),D54&amp;#REF!,D54&amp;"9"))</f>
        <v>ZZZ9</v>
      </c>
      <c r="L54" s="172">
        <f t="shared" si="0"/>
        <v>999</v>
      </c>
      <c r="M54" s="197">
        <f t="shared" si="1"/>
        <v>999</v>
      </c>
      <c r="N54" s="193"/>
      <c r="O54" s="166"/>
      <c r="P54" s="118">
        <f t="shared" si="2"/>
        <v>999</v>
      </c>
      <c r="Q54" s="97"/>
    </row>
    <row r="55" spans="1:17" s="11" customFormat="1" ht="18.75" customHeight="1">
      <c r="A55" s="173">
        <v>49</v>
      </c>
      <c r="B55" s="95"/>
      <c r="C55" s="95"/>
      <c r="D55" s="96"/>
      <c r="E55" s="188"/>
      <c r="F55" s="117"/>
      <c r="G55" s="117"/>
      <c r="H55" s="339"/>
      <c r="I55" s="200"/>
      <c r="J55" s="170" t="e">
        <f>IF(AND(Q55="",#REF!&gt;0,#REF!&lt;5),K55,)</f>
        <v>#REF!</v>
      </c>
      <c r="K55" s="168" t="str">
        <f>IF(D55="","ZZZ9",IF(AND(#REF!&gt;0,#REF!&lt;5),D55&amp;#REF!,D55&amp;"9"))</f>
        <v>ZZZ9</v>
      </c>
      <c r="L55" s="172">
        <f t="shared" si="0"/>
        <v>999</v>
      </c>
      <c r="M55" s="197">
        <f t="shared" si="1"/>
        <v>999</v>
      </c>
      <c r="N55" s="193"/>
      <c r="O55" s="166"/>
      <c r="P55" s="118">
        <f t="shared" si="2"/>
        <v>999</v>
      </c>
      <c r="Q55" s="97"/>
    </row>
    <row r="56" spans="1:17" s="11" customFormat="1" ht="18.75" customHeight="1">
      <c r="A56" s="173">
        <v>50</v>
      </c>
      <c r="B56" s="95"/>
      <c r="C56" s="95"/>
      <c r="D56" s="96"/>
      <c r="E56" s="188"/>
      <c r="F56" s="117"/>
      <c r="G56" s="117"/>
      <c r="H56" s="339"/>
      <c r="I56" s="200"/>
      <c r="J56" s="170" t="e">
        <f>IF(AND(Q56="",#REF!&gt;0,#REF!&lt;5),K56,)</f>
        <v>#REF!</v>
      </c>
      <c r="K56" s="168" t="str">
        <f>IF(D56="","ZZZ9",IF(AND(#REF!&gt;0,#REF!&lt;5),D56&amp;#REF!,D56&amp;"9"))</f>
        <v>ZZZ9</v>
      </c>
      <c r="L56" s="172">
        <f t="shared" si="0"/>
        <v>999</v>
      </c>
      <c r="M56" s="197">
        <f t="shared" si="1"/>
        <v>999</v>
      </c>
      <c r="N56" s="193"/>
      <c r="O56" s="166"/>
      <c r="P56" s="118">
        <f t="shared" si="2"/>
        <v>999</v>
      </c>
      <c r="Q56" s="97"/>
    </row>
    <row r="57" spans="1:17" s="11" customFormat="1" ht="18.75" customHeight="1">
      <c r="A57" s="173">
        <v>51</v>
      </c>
      <c r="B57" s="95"/>
      <c r="C57" s="95"/>
      <c r="D57" s="96"/>
      <c r="E57" s="188"/>
      <c r="F57" s="117"/>
      <c r="G57" s="117"/>
      <c r="H57" s="339"/>
      <c r="I57" s="200"/>
      <c r="J57" s="170" t="e">
        <f>IF(AND(Q57="",#REF!&gt;0,#REF!&lt;5),K57,)</f>
        <v>#REF!</v>
      </c>
      <c r="K57" s="168" t="str">
        <f>IF(D57="","ZZZ9",IF(AND(#REF!&gt;0,#REF!&lt;5),D57&amp;#REF!,D57&amp;"9"))</f>
        <v>ZZZ9</v>
      </c>
      <c r="L57" s="172">
        <f t="shared" si="0"/>
        <v>999</v>
      </c>
      <c r="M57" s="197">
        <f t="shared" si="1"/>
        <v>999</v>
      </c>
      <c r="N57" s="193"/>
      <c r="O57" s="166"/>
      <c r="P57" s="118">
        <f t="shared" si="2"/>
        <v>999</v>
      </c>
      <c r="Q57" s="97"/>
    </row>
    <row r="58" spans="1:17" s="11" customFormat="1" ht="18.75" customHeight="1">
      <c r="A58" s="173">
        <v>52</v>
      </c>
      <c r="B58" s="95"/>
      <c r="C58" s="95"/>
      <c r="D58" s="96"/>
      <c r="E58" s="188"/>
      <c r="F58" s="117"/>
      <c r="G58" s="117"/>
      <c r="H58" s="339"/>
      <c r="I58" s="200"/>
      <c r="J58" s="170" t="e">
        <f>IF(AND(Q58="",#REF!&gt;0,#REF!&lt;5),K58,)</f>
        <v>#REF!</v>
      </c>
      <c r="K58" s="168" t="str">
        <f>IF(D58="","ZZZ9",IF(AND(#REF!&gt;0,#REF!&lt;5),D58&amp;#REF!,D58&amp;"9"))</f>
        <v>ZZZ9</v>
      </c>
      <c r="L58" s="172">
        <f t="shared" si="0"/>
        <v>999</v>
      </c>
      <c r="M58" s="197">
        <f t="shared" si="1"/>
        <v>999</v>
      </c>
      <c r="N58" s="193"/>
      <c r="O58" s="166"/>
      <c r="P58" s="118">
        <f t="shared" si="2"/>
        <v>999</v>
      </c>
      <c r="Q58" s="97"/>
    </row>
    <row r="59" spans="1:17" s="11" customFormat="1" ht="18.75" customHeight="1">
      <c r="A59" s="173">
        <v>53</v>
      </c>
      <c r="B59" s="95"/>
      <c r="C59" s="95"/>
      <c r="D59" s="96"/>
      <c r="E59" s="188"/>
      <c r="F59" s="117"/>
      <c r="G59" s="117"/>
      <c r="H59" s="339"/>
      <c r="I59" s="200"/>
      <c r="J59" s="170" t="e">
        <f>IF(AND(Q59="",#REF!&gt;0,#REF!&lt;5),K59,)</f>
        <v>#REF!</v>
      </c>
      <c r="K59" s="168" t="str">
        <f>IF(D59="","ZZZ9",IF(AND(#REF!&gt;0,#REF!&lt;5),D59&amp;#REF!,D59&amp;"9"))</f>
        <v>ZZZ9</v>
      </c>
      <c r="L59" s="172">
        <f t="shared" si="0"/>
        <v>999</v>
      </c>
      <c r="M59" s="197">
        <f t="shared" si="1"/>
        <v>999</v>
      </c>
      <c r="N59" s="193"/>
      <c r="O59" s="166"/>
      <c r="P59" s="118">
        <f t="shared" si="2"/>
        <v>999</v>
      </c>
      <c r="Q59" s="97"/>
    </row>
    <row r="60" spans="1:17" s="11" customFormat="1" ht="18.75" customHeight="1">
      <c r="A60" s="173">
        <v>54</v>
      </c>
      <c r="B60" s="95"/>
      <c r="C60" s="95"/>
      <c r="D60" s="96"/>
      <c r="E60" s="188"/>
      <c r="F60" s="117"/>
      <c r="G60" s="117"/>
      <c r="H60" s="339"/>
      <c r="I60" s="200"/>
      <c r="J60" s="170" t="e">
        <f>IF(AND(Q60="",#REF!&gt;0,#REF!&lt;5),K60,)</f>
        <v>#REF!</v>
      </c>
      <c r="K60" s="168" t="str">
        <f>IF(D60="","ZZZ9",IF(AND(#REF!&gt;0,#REF!&lt;5),D60&amp;#REF!,D60&amp;"9"))</f>
        <v>ZZZ9</v>
      </c>
      <c r="L60" s="172">
        <f t="shared" si="0"/>
        <v>999</v>
      </c>
      <c r="M60" s="197">
        <f t="shared" si="1"/>
        <v>999</v>
      </c>
      <c r="N60" s="193"/>
      <c r="O60" s="166"/>
      <c r="P60" s="118">
        <f t="shared" si="2"/>
        <v>999</v>
      </c>
      <c r="Q60" s="97"/>
    </row>
    <row r="61" spans="1:17" s="11" customFormat="1" ht="18.75" customHeight="1">
      <c r="A61" s="173">
        <v>55</v>
      </c>
      <c r="B61" s="95"/>
      <c r="C61" s="95"/>
      <c r="D61" s="96"/>
      <c r="E61" s="188"/>
      <c r="F61" s="117"/>
      <c r="G61" s="117"/>
      <c r="H61" s="339"/>
      <c r="I61" s="200"/>
      <c r="J61" s="170" t="e">
        <f>IF(AND(Q61="",#REF!&gt;0,#REF!&lt;5),K61,)</f>
        <v>#REF!</v>
      </c>
      <c r="K61" s="168" t="str">
        <f>IF(D61="","ZZZ9",IF(AND(#REF!&gt;0,#REF!&lt;5),D61&amp;#REF!,D61&amp;"9"))</f>
        <v>ZZZ9</v>
      </c>
      <c r="L61" s="172">
        <f t="shared" si="0"/>
        <v>999</v>
      </c>
      <c r="M61" s="197">
        <f t="shared" si="1"/>
        <v>999</v>
      </c>
      <c r="N61" s="193"/>
      <c r="O61" s="166"/>
      <c r="P61" s="118">
        <f t="shared" si="2"/>
        <v>999</v>
      </c>
      <c r="Q61" s="97"/>
    </row>
    <row r="62" spans="1:17" s="11" customFormat="1" ht="18.75" customHeight="1">
      <c r="A62" s="173">
        <v>56</v>
      </c>
      <c r="B62" s="95"/>
      <c r="C62" s="95"/>
      <c r="D62" s="96"/>
      <c r="E62" s="188"/>
      <c r="F62" s="117"/>
      <c r="G62" s="117"/>
      <c r="H62" s="339"/>
      <c r="I62" s="200"/>
      <c r="J62" s="170" t="e">
        <f>IF(AND(Q62="",#REF!&gt;0,#REF!&lt;5),K62,)</f>
        <v>#REF!</v>
      </c>
      <c r="K62" s="168" t="str">
        <f>IF(D62="","ZZZ9",IF(AND(#REF!&gt;0,#REF!&lt;5),D62&amp;#REF!,D62&amp;"9"))</f>
        <v>ZZZ9</v>
      </c>
      <c r="L62" s="172">
        <f t="shared" si="0"/>
        <v>999</v>
      </c>
      <c r="M62" s="197">
        <f t="shared" si="1"/>
        <v>999</v>
      </c>
      <c r="N62" s="193"/>
      <c r="O62" s="166"/>
      <c r="P62" s="118">
        <f t="shared" si="2"/>
        <v>999</v>
      </c>
      <c r="Q62" s="97"/>
    </row>
    <row r="63" spans="1:17" s="11" customFormat="1" ht="18.75" customHeight="1">
      <c r="A63" s="173">
        <v>57</v>
      </c>
      <c r="B63" s="95"/>
      <c r="C63" s="95"/>
      <c r="D63" s="96"/>
      <c r="E63" s="188"/>
      <c r="F63" s="117"/>
      <c r="G63" s="117"/>
      <c r="H63" s="339"/>
      <c r="I63" s="200"/>
      <c r="J63" s="170" t="e">
        <f>IF(AND(Q63="",#REF!&gt;0,#REF!&lt;5),K63,)</f>
        <v>#REF!</v>
      </c>
      <c r="K63" s="168" t="str">
        <f>IF(D63="","ZZZ9",IF(AND(#REF!&gt;0,#REF!&lt;5),D63&amp;#REF!,D63&amp;"9"))</f>
        <v>ZZZ9</v>
      </c>
      <c r="L63" s="172">
        <f t="shared" si="0"/>
        <v>999</v>
      </c>
      <c r="M63" s="197">
        <f t="shared" si="1"/>
        <v>999</v>
      </c>
      <c r="N63" s="193"/>
      <c r="O63" s="166"/>
      <c r="P63" s="118">
        <f t="shared" si="2"/>
        <v>999</v>
      </c>
      <c r="Q63" s="97"/>
    </row>
    <row r="64" spans="1:17" s="11" customFormat="1" ht="18.75" customHeight="1">
      <c r="A64" s="173">
        <v>58</v>
      </c>
      <c r="B64" s="95"/>
      <c r="C64" s="95"/>
      <c r="D64" s="96"/>
      <c r="E64" s="188"/>
      <c r="F64" s="117"/>
      <c r="G64" s="117"/>
      <c r="H64" s="339"/>
      <c r="I64" s="200"/>
      <c r="J64" s="170" t="e">
        <f>IF(AND(Q64="",#REF!&gt;0,#REF!&lt;5),K64,)</f>
        <v>#REF!</v>
      </c>
      <c r="K64" s="168" t="str">
        <f>IF(D64="","ZZZ9",IF(AND(#REF!&gt;0,#REF!&lt;5),D64&amp;#REF!,D64&amp;"9"))</f>
        <v>ZZZ9</v>
      </c>
      <c r="L64" s="172">
        <f t="shared" si="0"/>
        <v>999</v>
      </c>
      <c r="M64" s="197">
        <f t="shared" si="1"/>
        <v>999</v>
      </c>
      <c r="N64" s="193"/>
      <c r="O64" s="166"/>
      <c r="P64" s="118">
        <f t="shared" si="2"/>
        <v>999</v>
      </c>
      <c r="Q64" s="97"/>
    </row>
    <row r="65" spans="1:17" s="11" customFormat="1" ht="18.75" customHeight="1">
      <c r="A65" s="173">
        <v>59</v>
      </c>
      <c r="B65" s="95"/>
      <c r="C65" s="95"/>
      <c r="D65" s="96"/>
      <c r="E65" s="188"/>
      <c r="F65" s="117"/>
      <c r="G65" s="117"/>
      <c r="H65" s="339"/>
      <c r="I65" s="200"/>
      <c r="J65" s="170" t="e">
        <f>IF(AND(Q65="",#REF!&gt;0,#REF!&lt;5),K65,)</f>
        <v>#REF!</v>
      </c>
      <c r="K65" s="168" t="str">
        <f>IF(D65="","ZZZ9",IF(AND(#REF!&gt;0,#REF!&lt;5),D65&amp;#REF!,D65&amp;"9"))</f>
        <v>ZZZ9</v>
      </c>
      <c r="L65" s="172">
        <f t="shared" si="0"/>
        <v>999</v>
      </c>
      <c r="M65" s="197">
        <f t="shared" si="1"/>
        <v>999</v>
      </c>
      <c r="N65" s="193"/>
      <c r="O65" s="166"/>
      <c r="P65" s="118">
        <f t="shared" si="2"/>
        <v>999</v>
      </c>
      <c r="Q65" s="97"/>
    </row>
    <row r="66" spans="1:17" s="11" customFormat="1" ht="18.75" customHeight="1">
      <c r="A66" s="173">
        <v>60</v>
      </c>
      <c r="B66" s="95"/>
      <c r="C66" s="95"/>
      <c r="D66" s="96"/>
      <c r="E66" s="188"/>
      <c r="F66" s="117"/>
      <c r="G66" s="117"/>
      <c r="H66" s="339"/>
      <c r="I66" s="200"/>
      <c r="J66" s="170" t="e">
        <f>IF(AND(Q66="",#REF!&gt;0,#REF!&lt;5),K66,)</f>
        <v>#REF!</v>
      </c>
      <c r="K66" s="168" t="str">
        <f>IF(D66="","ZZZ9",IF(AND(#REF!&gt;0,#REF!&lt;5),D66&amp;#REF!,D66&amp;"9"))</f>
        <v>ZZZ9</v>
      </c>
      <c r="L66" s="172">
        <f t="shared" si="0"/>
        <v>999</v>
      </c>
      <c r="M66" s="197">
        <f t="shared" si="1"/>
        <v>999</v>
      </c>
      <c r="N66" s="193"/>
      <c r="O66" s="166"/>
      <c r="P66" s="118">
        <f t="shared" si="2"/>
        <v>999</v>
      </c>
      <c r="Q66" s="97"/>
    </row>
    <row r="67" spans="1:17" s="11" customFormat="1" ht="18.75" customHeight="1">
      <c r="A67" s="173">
        <v>61</v>
      </c>
      <c r="B67" s="95"/>
      <c r="C67" s="95"/>
      <c r="D67" s="96"/>
      <c r="E67" s="188"/>
      <c r="F67" s="117"/>
      <c r="G67" s="117"/>
      <c r="H67" s="339"/>
      <c r="I67" s="200"/>
      <c r="J67" s="170" t="e">
        <f>IF(AND(Q67="",#REF!&gt;0,#REF!&lt;5),K67,)</f>
        <v>#REF!</v>
      </c>
      <c r="K67" s="168" t="str">
        <f>IF(D67="","ZZZ9",IF(AND(#REF!&gt;0,#REF!&lt;5),D67&amp;#REF!,D67&amp;"9"))</f>
        <v>ZZZ9</v>
      </c>
      <c r="L67" s="172">
        <f t="shared" si="0"/>
        <v>999</v>
      </c>
      <c r="M67" s="197">
        <f t="shared" si="1"/>
        <v>999</v>
      </c>
      <c r="N67" s="193"/>
      <c r="O67" s="166"/>
      <c r="P67" s="118">
        <f t="shared" si="2"/>
        <v>999</v>
      </c>
      <c r="Q67" s="97"/>
    </row>
    <row r="68" spans="1:17" s="11" customFormat="1" ht="18.75" customHeight="1">
      <c r="A68" s="173">
        <v>62</v>
      </c>
      <c r="B68" s="95"/>
      <c r="C68" s="95"/>
      <c r="D68" s="96"/>
      <c r="E68" s="188"/>
      <c r="F68" s="117"/>
      <c r="G68" s="117"/>
      <c r="H68" s="339"/>
      <c r="I68" s="200"/>
      <c r="J68" s="170" t="e">
        <f>IF(AND(Q68="",#REF!&gt;0,#REF!&lt;5),K68,)</f>
        <v>#REF!</v>
      </c>
      <c r="K68" s="168" t="str">
        <f>IF(D68="","ZZZ9",IF(AND(#REF!&gt;0,#REF!&lt;5),D68&amp;#REF!,D68&amp;"9"))</f>
        <v>ZZZ9</v>
      </c>
      <c r="L68" s="172">
        <f t="shared" si="0"/>
        <v>999</v>
      </c>
      <c r="M68" s="197">
        <f t="shared" si="1"/>
        <v>999</v>
      </c>
      <c r="N68" s="193"/>
      <c r="O68" s="166"/>
      <c r="P68" s="118">
        <f t="shared" si="2"/>
        <v>999</v>
      </c>
      <c r="Q68" s="97"/>
    </row>
    <row r="69" spans="1:17" s="11" customFormat="1" ht="18.75" customHeight="1">
      <c r="A69" s="173">
        <v>63</v>
      </c>
      <c r="B69" s="95"/>
      <c r="C69" s="95"/>
      <c r="D69" s="96"/>
      <c r="E69" s="188"/>
      <c r="F69" s="117"/>
      <c r="G69" s="117"/>
      <c r="H69" s="339"/>
      <c r="I69" s="200"/>
      <c r="J69" s="170" t="e">
        <f>IF(AND(Q69="",#REF!&gt;0,#REF!&lt;5),K69,)</f>
        <v>#REF!</v>
      </c>
      <c r="K69" s="168" t="str">
        <f>IF(D69="","ZZZ9",IF(AND(#REF!&gt;0,#REF!&lt;5),D69&amp;#REF!,D69&amp;"9"))</f>
        <v>ZZZ9</v>
      </c>
      <c r="L69" s="172">
        <f t="shared" si="0"/>
        <v>999</v>
      </c>
      <c r="M69" s="197">
        <f t="shared" si="1"/>
        <v>999</v>
      </c>
      <c r="N69" s="193"/>
      <c r="O69" s="166"/>
      <c r="P69" s="118">
        <f t="shared" si="2"/>
        <v>999</v>
      </c>
      <c r="Q69" s="97"/>
    </row>
    <row r="70" spans="1:17" s="11" customFormat="1" ht="18.75" customHeight="1">
      <c r="A70" s="173">
        <v>64</v>
      </c>
      <c r="B70" s="95"/>
      <c r="C70" s="95"/>
      <c r="D70" s="96"/>
      <c r="E70" s="188"/>
      <c r="F70" s="117"/>
      <c r="G70" s="117"/>
      <c r="H70" s="339"/>
      <c r="I70" s="200"/>
      <c r="J70" s="170" t="e">
        <f>IF(AND(Q70="",#REF!&gt;0,#REF!&lt;5),K70,)</f>
        <v>#REF!</v>
      </c>
      <c r="K70" s="168" t="str">
        <f>IF(D70="","ZZZ9",IF(AND(#REF!&gt;0,#REF!&lt;5),D70&amp;#REF!,D70&amp;"9"))</f>
        <v>ZZZ9</v>
      </c>
      <c r="L70" s="172">
        <f t="shared" si="0"/>
        <v>999</v>
      </c>
      <c r="M70" s="197">
        <f t="shared" si="1"/>
        <v>999</v>
      </c>
      <c r="N70" s="193"/>
      <c r="O70" s="166"/>
      <c r="P70" s="118">
        <f t="shared" si="2"/>
        <v>999</v>
      </c>
      <c r="Q70" s="97"/>
    </row>
    <row r="71" spans="1:17" s="11" customFormat="1" ht="18.75" customHeight="1">
      <c r="A71" s="173">
        <v>65</v>
      </c>
      <c r="B71" s="95"/>
      <c r="C71" s="95"/>
      <c r="D71" s="96"/>
      <c r="E71" s="188"/>
      <c r="F71" s="117"/>
      <c r="G71" s="117"/>
      <c r="H71" s="339"/>
      <c r="I71" s="200"/>
      <c r="J71" s="170" t="e">
        <f>IF(AND(Q71="",#REF!&gt;0,#REF!&lt;5),K71,)</f>
        <v>#REF!</v>
      </c>
      <c r="K71" s="168" t="str">
        <f>IF(D71="","ZZZ9",IF(AND(#REF!&gt;0,#REF!&lt;5),D71&amp;#REF!,D71&amp;"9"))</f>
        <v>ZZZ9</v>
      </c>
      <c r="L71" s="172">
        <f t="shared" si="0"/>
        <v>999</v>
      </c>
      <c r="M71" s="197">
        <f t="shared" si="1"/>
        <v>999</v>
      </c>
      <c r="N71" s="193"/>
      <c r="O71" s="166"/>
      <c r="P71" s="118">
        <f t="shared" si="2"/>
        <v>999</v>
      </c>
      <c r="Q71" s="97"/>
    </row>
    <row r="72" spans="1:17" s="11" customFormat="1" ht="18.75" customHeight="1">
      <c r="A72" s="173">
        <v>66</v>
      </c>
      <c r="B72" s="95"/>
      <c r="C72" s="95"/>
      <c r="D72" s="96"/>
      <c r="E72" s="188"/>
      <c r="F72" s="117"/>
      <c r="G72" s="117"/>
      <c r="H72" s="339"/>
      <c r="I72" s="200"/>
      <c r="J72" s="170" t="e">
        <f>IF(AND(Q72="",#REF!&gt;0,#REF!&lt;5),K72,)</f>
        <v>#REF!</v>
      </c>
      <c r="K72" s="168" t="str">
        <f>IF(D72="","ZZZ9",IF(AND(#REF!&gt;0,#REF!&lt;5),D72&amp;#REF!,D72&amp;"9"))</f>
        <v>ZZZ9</v>
      </c>
      <c r="L72" s="172">
        <f t="shared" si="0"/>
        <v>999</v>
      </c>
      <c r="M72" s="197">
        <f t="shared" si="1"/>
        <v>999</v>
      </c>
      <c r="N72" s="193"/>
      <c r="O72" s="166"/>
      <c r="P72" s="118">
        <f t="shared" si="2"/>
        <v>999</v>
      </c>
      <c r="Q72" s="97"/>
    </row>
    <row r="73" spans="1:17" s="11" customFormat="1" ht="18.75" customHeight="1">
      <c r="A73" s="173">
        <v>67</v>
      </c>
      <c r="B73" s="95"/>
      <c r="C73" s="95"/>
      <c r="D73" s="96"/>
      <c r="E73" s="188"/>
      <c r="F73" s="117"/>
      <c r="G73" s="117"/>
      <c r="H73" s="339"/>
      <c r="I73" s="200"/>
      <c r="J73" s="170" t="e">
        <f>IF(AND(Q73="",#REF!&gt;0,#REF!&lt;5),K73,)</f>
        <v>#REF!</v>
      </c>
      <c r="K73" s="168" t="str">
        <f>IF(D73="","ZZZ9",IF(AND(#REF!&gt;0,#REF!&lt;5),D73&amp;#REF!,D73&amp;"9"))</f>
        <v>ZZZ9</v>
      </c>
      <c r="L73" s="172">
        <f t="shared" si="0"/>
        <v>999</v>
      </c>
      <c r="M73" s="197">
        <f t="shared" si="1"/>
        <v>999</v>
      </c>
      <c r="N73" s="193"/>
      <c r="O73" s="166"/>
      <c r="P73" s="118">
        <f t="shared" si="2"/>
        <v>999</v>
      </c>
      <c r="Q73" s="97"/>
    </row>
    <row r="74" spans="1:17" s="11" customFormat="1" ht="18.75" customHeight="1">
      <c r="A74" s="173">
        <v>68</v>
      </c>
      <c r="B74" s="95"/>
      <c r="C74" s="95"/>
      <c r="D74" s="96"/>
      <c r="E74" s="188"/>
      <c r="F74" s="117"/>
      <c r="G74" s="117"/>
      <c r="H74" s="339"/>
      <c r="I74" s="200"/>
      <c r="J74" s="170" t="e">
        <f>IF(AND(Q74="",#REF!&gt;0,#REF!&lt;5),K74,)</f>
        <v>#REF!</v>
      </c>
      <c r="K74" s="168" t="str">
        <f>IF(D74="","ZZZ9",IF(AND(#REF!&gt;0,#REF!&lt;5),D74&amp;#REF!,D74&amp;"9"))</f>
        <v>ZZZ9</v>
      </c>
      <c r="L74" s="172">
        <f t="shared" si="0"/>
        <v>999</v>
      </c>
      <c r="M74" s="197">
        <f t="shared" si="1"/>
        <v>999</v>
      </c>
      <c r="N74" s="193"/>
      <c r="O74" s="166"/>
      <c r="P74" s="118">
        <f t="shared" si="2"/>
        <v>999</v>
      </c>
      <c r="Q74" s="97"/>
    </row>
    <row r="75" spans="1:17" s="11" customFormat="1" ht="18.75" customHeight="1">
      <c r="A75" s="173">
        <v>69</v>
      </c>
      <c r="B75" s="95"/>
      <c r="C75" s="95"/>
      <c r="D75" s="96"/>
      <c r="E75" s="188"/>
      <c r="F75" s="117"/>
      <c r="G75" s="117"/>
      <c r="H75" s="339"/>
      <c r="I75" s="200"/>
      <c r="J75" s="170" t="e">
        <f>IF(AND(Q75="",#REF!&gt;0,#REF!&lt;5),K75,)</f>
        <v>#REF!</v>
      </c>
      <c r="K75" s="168" t="str">
        <f>IF(D75="","ZZZ9",IF(AND(#REF!&gt;0,#REF!&lt;5),D75&amp;#REF!,D75&amp;"9"))</f>
        <v>ZZZ9</v>
      </c>
      <c r="L75" s="172">
        <f t="shared" si="0"/>
        <v>999</v>
      </c>
      <c r="M75" s="197">
        <f t="shared" si="1"/>
        <v>999</v>
      </c>
      <c r="N75" s="193"/>
      <c r="O75" s="166"/>
      <c r="P75" s="118">
        <f t="shared" si="2"/>
        <v>999</v>
      </c>
      <c r="Q75" s="97"/>
    </row>
    <row r="76" spans="1:17" s="11" customFormat="1" ht="18.75" customHeight="1">
      <c r="A76" s="173">
        <v>70</v>
      </c>
      <c r="B76" s="95"/>
      <c r="C76" s="95"/>
      <c r="D76" s="96"/>
      <c r="E76" s="188"/>
      <c r="F76" s="117"/>
      <c r="G76" s="117"/>
      <c r="H76" s="339"/>
      <c r="I76" s="200"/>
      <c r="J76" s="170" t="e">
        <f>IF(AND(Q76="",#REF!&gt;0,#REF!&lt;5),K76,)</f>
        <v>#REF!</v>
      </c>
      <c r="K76" s="168" t="str">
        <f>IF(D76="","ZZZ9",IF(AND(#REF!&gt;0,#REF!&lt;5),D76&amp;#REF!,D76&amp;"9"))</f>
        <v>ZZZ9</v>
      </c>
      <c r="L76" s="172">
        <f t="shared" si="0"/>
        <v>999</v>
      </c>
      <c r="M76" s="197">
        <f t="shared" si="1"/>
        <v>999</v>
      </c>
      <c r="N76" s="193"/>
      <c r="O76" s="166"/>
      <c r="P76" s="118">
        <f t="shared" si="2"/>
        <v>999</v>
      </c>
      <c r="Q76" s="97"/>
    </row>
    <row r="77" spans="1:17" s="11" customFormat="1" ht="18.75" customHeight="1">
      <c r="A77" s="173">
        <v>71</v>
      </c>
      <c r="B77" s="95"/>
      <c r="C77" s="95"/>
      <c r="D77" s="96"/>
      <c r="E77" s="188"/>
      <c r="F77" s="117"/>
      <c r="G77" s="117"/>
      <c r="H77" s="339"/>
      <c r="I77" s="200"/>
      <c r="J77" s="170" t="e">
        <f>IF(AND(Q77="",#REF!&gt;0,#REF!&lt;5),K77,)</f>
        <v>#REF!</v>
      </c>
      <c r="K77" s="168" t="str">
        <f>IF(D77="","ZZZ9",IF(AND(#REF!&gt;0,#REF!&lt;5),D77&amp;#REF!,D77&amp;"9"))</f>
        <v>ZZZ9</v>
      </c>
      <c r="L77" s="172">
        <f t="shared" si="0"/>
        <v>999</v>
      </c>
      <c r="M77" s="197">
        <f t="shared" si="1"/>
        <v>999</v>
      </c>
      <c r="N77" s="193"/>
      <c r="O77" s="166"/>
      <c r="P77" s="118">
        <f t="shared" si="2"/>
        <v>999</v>
      </c>
      <c r="Q77" s="97"/>
    </row>
    <row r="78" spans="1:17" s="11" customFormat="1" ht="18.75" customHeight="1">
      <c r="A78" s="173">
        <v>72</v>
      </c>
      <c r="B78" s="95"/>
      <c r="C78" s="95"/>
      <c r="D78" s="96"/>
      <c r="E78" s="188"/>
      <c r="F78" s="117"/>
      <c r="G78" s="117"/>
      <c r="H78" s="339"/>
      <c r="I78" s="200"/>
      <c r="J78" s="170" t="e">
        <f>IF(AND(Q78="",#REF!&gt;0,#REF!&lt;5),K78,)</f>
        <v>#REF!</v>
      </c>
      <c r="K78" s="168" t="str">
        <f>IF(D78="","ZZZ9",IF(AND(#REF!&gt;0,#REF!&lt;5),D78&amp;#REF!,D78&amp;"9"))</f>
        <v>ZZZ9</v>
      </c>
      <c r="L78" s="172">
        <f t="shared" si="0"/>
        <v>999</v>
      </c>
      <c r="M78" s="197">
        <f t="shared" si="1"/>
        <v>999</v>
      </c>
      <c r="N78" s="193"/>
      <c r="O78" s="166"/>
      <c r="P78" s="118">
        <f t="shared" si="2"/>
        <v>999</v>
      </c>
      <c r="Q78" s="97"/>
    </row>
    <row r="79" spans="1:17" s="11" customFormat="1" ht="18.75" customHeight="1">
      <c r="A79" s="173">
        <v>73</v>
      </c>
      <c r="B79" s="95"/>
      <c r="C79" s="95"/>
      <c r="D79" s="96"/>
      <c r="E79" s="188"/>
      <c r="F79" s="117"/>
      <c r="G79" s="117"/>
      <c r="H79" s="339"/>
      <c r="I79" s="200"/>
      <c r="J79" s="170" t="e">
        <f>IF(AND(Q79="",#REF!&gt;0,#REF!&lt;5),K79,)</f>
        <v>#REF!</v>
      </c>
      <c r="K79" s="168" t="str">
        <f>IF(D79="","ZZZ9",IF(AND(#REF!&gt;0,#REF!&lt;5),D79&amp;#REF!,D79&amp;"9"))</f>
        <v>ZZZ9</v>
      </c>
      <c r="L79" s="172">
        <f t="shared" si="0"/>
        <v>999</v>
      </c>
      <c r="M79" s="197">
        <f t="shared" si="1"/>
        <v>999</v>
      </c>
      <c r="N79" s="193"/>
      <c r="O79" s="166"/>
      <c r="P79" s="118">
        <f t="shared" si="2"/>
        <v>999</v>
      </c>
      <c r="Q79" s="97"/>
    </row>
    <row r="80" spans="1:17" s="11" customFormat="1" ht="18.75" customHeight="1">
      <c r="A80" s="173">
        <v>74</v>
      </c>
      <c r="B80" s="95"/>
      <c r="C80" s="95"/>
      <c r="D80" s="96"/>
      <c r="E80" s="188"/>
      <c r="F80" s="117"/>
      <c r="G80" s="117"/>
      <c r="H80" s="339"/>
      <c r="I80" s="200"/>
      <c r="J80" s="170" t="e">
        <f>IF(AND(Q80="",#REF!&gt;0,#REF!&lt;5),K80,)</f>
        <v>#REF!</v>
      </c>
      <c r="K80" s="168" t="str">
        <f>IF(D80="","ZZZ9",IF(AND(#REF!&gt;0,#REF!&lt;5),D80&amp;#REF!,D80&amp;"9"))</f>
        <v>ZZZ9</v>
      </c>
      <c r="L80" s="172">
        <f t="shared" si="0"/>
        <v>999</v>
      </c>
      <c r="M80" s="197">
        <f t="shared" si="1"/>
        <v>999</v>
      </c>
      <c r="N80" s="193"/>
      <c r="O80" s="166"/>
      <c r="P80" s="118">
        <f t="shared" si="2"/>
        <v>999</v>
      </c>
      <c r="Q80" s="97"/>
    </row>
    <row r="81" spans="1:17" s="11" customFormat="1" ht="18.75" customHeight="1">
      <c r="A81" s="173">
        <v>75</v>
      </c>
      <c r="B81" s="95"/>
      <c r="C81" s="95"/>
      <c r="D81" s="96"/>
      <c r="E81" s="188"/>
      <c r="F81" s="117"/>
      <c r="G81" s="117"/>
      <c r="H81" s="339"/>
      <c r="I81" s="200"/>
      <c r="J81" s="170" t="e">
        <f>IF(AND(Q81="",#REF!&gt;0,#REF!&lt;5),K81,)</f>
        <v>#REF!</v>
      </c>
      <c r="K81" s="168" t="str">
        <f>IF(D81="","ZZZ9",IF(AND(#REF!&gt;0,#REF!&lt;5),D81&amp;#REF!,D81&amp;"9"))</f>
        <v>ZZZ9</v>
      </c>
      <c r="L81" s="172">
        <f t="shared" si="0"/>
        <v>999</v>
      </c>
      <c r="M81" s="197">
        <f t="shared" si="1"/>
        <v>999</v>
      </c>
      <c r="N81" s="193"/>
      <c r="O81" s="166"/>
      <c r="P81" s="118">
        <f t="shared" si="2"/>
        <v>999</v>
      </c>
      <c r="Q81" s="97"/>
    </row>
    <row r="82" spans="1:17" s="11" customFormat="1" ht="18.75" customHeight="1">
      <c r="A82" s="173">
        <v>76</v>
      </c>
      <c r="B82" s="95"/>
      <c r="C82" s="95"/>
      <c r="D82" s="96"/>
      <c r="E82" s="188"/>
      <c r="F82" s="117"/>
      <c r="G82" s="117"/>
      <c r="H82" s="339"/>
      <c r="I82" s="200"/>
      <c r="J82" s="170" t="e">
        <f>IF(AND(Q82="",#REF!&gt;0,#REF!&lt;5),K82,)</f>
        <v>#REF!</v>
      </c>
      <c r="K82" s="168" t="str">
        <f>IF(D82="","ZZZ9",IF(AND(#REF!&gt;0,#REF!&lt;5),D82&amp;#REF!,D82&amp;"9"))</f>
        <v>ZZZ9</v>
      </c>
      <c r="L82" s="172">
        <f t="shared" si="0"/>
        <v>999</v>
      </c>
      <c r="M82" s="197">
        <f t="shared" si="1"/>
        <v>999</v>
      </c>
      <c r="N82" s="193"/>
      <c r="O82" s="166"/>
      <c r="P82" s="118">
        <f t="shared" si="2"/>
        <v>999</v>
      </c>
      <c r="Q82" s="97"/>
    </row>
    <row r="83" spans="1:17" s="11" customFormat="1" ht="18.75" customHeight="1">
      <c r="A83" s="173">
        <v>77</v>
      </c>
      <c r="B83" s="95"/>
      <c r="C83" s="95"/>
      <c r="D83" s="96"/>
      <c r="E83" s="188"/>
      <c r="F83" s="117"/>
      <c r="G83" s="117"/>
      <c r="H83" s="339"/>
      <c r="I83" s="200"/>
      <c r="J83" s="170" t="e">
        <f>IF(AND(Q83="",#REF!&gt;0,#REF!&lt;5),K83,)</f>
        <v>#REF!</v>
      </c>
      <c r="K83" s="168" t="str">
        <f>IF(D83="","ZZZ9",IF(AND(#REF!&gt;0,#REF!&lt;5),D83&amp;#REF!,D83&amp;"9"))</f>
        <v>ZZZ9</v>
      </c>
      <c r="L83" s="172">
        <f t="shared" si="0"/>
        <v>999</v>
      </c>
      <c r="M83" s="197">
        <f t="shared" si="1"/>
        <v>999</v>
      </c>
      <c r="N83" s="193"/>
      <c r="O83" s="166"/>
      <c r="P83" s="118">
        <f t="shared" si="2"/>
        <v>999</v>
      </c>
      <c r="Q83" s="97"/>
    </row>
    <row r="84" spans="1:17" s="11" customFormat="1" ht="18.75" customHeight="1">
      <c r="A84" s="173">
        <v>78</v>
      </c>
      <c r="B84" s="95"/>
      <c r="C84" s="95"/>
      <c r="D84" s="96"/>
      <c r="E84" s="188"/>
      <c r="F84" s="117"/>
      <c r="G84" s="117"/>
      <c r="H84" s="339"/>
      <c r="I84" s="200"/>
      <c r="J84" s="170" t="e">
        <f>IF(AND(Q84="",#REF!&gt;0,#REF!&lt;5),K84,)</f>
        <v>#REF!</v>
      </c>
      <c r="K84" s="168" t="str">
        <f>IF(D84="","ZZZ9",IF(AND(#REF!&gt;0,#REF!&lt;5),D84&amp;#REF!,D84&amp;"9"))</f>
        <v>ZZZ9</v>
      </c>
      <c r="L84" s="172">
        <f t="shared" si="0"/>
        <v>999</v>
      </c>
      <c r="M84" s="197">
        <f t="shared" si="1"/>
        <v>999</v>
      </c>
      <c r="N84" s="193"/>
      <c r="O84" s="166"/>
      <c r="P84" s="118">
        <f t="shared" si="2"/>
        <v>999</v>
      </c>
      <c r="Q84" s="97"/>
    </row>
    <row r="85" spans="1:17" s="11" customFormat="1" ht="18.75" customHeight="1">
      <c r="A85" s="173">
        <v>79</v>
      </c>
      <c r="B85" s="95"/>
      <c r="C85" s="95"/>
      <c r="D85" s="96"/>
      <c r="E85" s="188"/>
      <c r="F85" s="117"/>
      <c r="G85" s="117"/>
      <c r="H85" s="339"/>
      <c r="I85" s="200"/>
      <c r="J85" s="170" t="e">
        <f>IF(AND(Q85="",#REF!&gt;0,#REF!&lt;5),K85,)</f>
        <v>#REF!</v>
      </c>
      <c r="K85" s="168" t="str">
        <f>IF(D85="","ZZZ9",IF(AND(#REF!&gt;0,#REF!&lt;5),D85&amp;#REF!,D85&amp;"9"))</f>
        <v>ZZZ9</v>
      </c>
      <c r="L85" s="172">
        <f t="shared" si="0"/>
        <v>999</v>
      </c>
      <c r="M85" s="197">
        <f t="shared" si="1"/>
        <v>999</v>
      </c>
      <c r="N85" s="193"/>
      <c r="O85" s="166"/>
      <c r="P85" s="118">
        <f t="shared" si="2"/>
        <v>999</v>
      </c>
      <c r="Q85" s="97"/>
    </row>
    <row r="86" spans="1:17" s="11" customFormat="1" ht="18.75" customHeight="1">
      <c r="A86" s="173">
        <v>80</v>
      </c>
      <c r="B86" s="95"/>
      <c r="C86" s="95"/>
      <c r="D86" s="96"/>
      <c r="E86" s="188"/>
      <c r="F86" s="117"/>
      <c r="G86" s="117"/>
      <c r="H86" s="339"/>
      <c r="I86" s="200"/>
      <c r="J86" s="170" t="e">
        <f>IF(AND(Q86="",#REF!&gt;0,#REF!&lt;5),K86,)</f>
        <v>#REF!</v>
      </c>
      <c r="K86" s="168" t="str">
        <f>IF(D86="","ZZZ9",IF(AND(#REF!&gt;0,#REF!&lt;5),D86&amp;#REF!,D86&amp;"9"))</f>
        <v>ZZZ9</v>
      </c>
      <c r="L86" s="172">
        <f t="shared" si="0"/>
        <v>999</v>
      </c>
      <c r="M86" s="197">
        <f t="shared" si="1"/>
        <v>999</v>
      </c>
      <c r="N86" s="193"/>
      <c r="O86" s="166"/>
      <c r="P86" s="118">
        <f t="shared" si="2"/>
        <v>999</v>
      </c>
      <c r="Q86" s="97"/>
    </row>
    <row r="87" spans="1:17" s="11" customFormat="1" ht="18.75" customHeight="1">
      <c r="A87" s="173">
        <v>81</v>
      </c>
      <c r="B87" s="95"/>
      <c r="C87" s="95"/>
      <c r="D87" s="96"/>
      <c r="E87" s="188"/>
      <c r="F87" s="117"/>
      <c r="G87" s="117"/>
      <c r="H87" s="339"/>
      <c r="I87" s="200"/>
      <c r="J87" s="170" t="e">
        <f>IF(AND(Q87="",#REF!&gt;0,#REF!&lt;5),K87,)</f>
        <v>#REF!</v>
      </c>
      <c r="K87" s="168" t="str">
        <f>IF(D87="","ZZZ9",IF(AND(#REF!&gt;0,#REF!&lt;5),D87&amp;#REF!,D87&amp;"9"))</f>
        <v>ZZZ9</v>
      </c>
      <c r="L87" s="172">
        <f t="shared" si="0"/>
        <v>999</v>
      </c>
      <c r="M87" s="197">
        <f t="shared" si="1"/>
        <v>999</v>
      </c>
      <c r="N87" s="193"/>
      <c r="O87" s="166"/>
      <c r="P87" s="118">
        <f t="shared" si="2"/>
        <v>999</v>
      </c>
      <c r="Q87" s="97"/>
    </row>
    <row r="88" spans="1:17" s="11" customFormat="1" ht="18.75" customHeight="1">
      <c r="A88" s="173">
        <v>82</v>
      </c>
      <c r="B88" s="95"/>
      <c r="C88" s="95"/>
      <c r="D88" s="96"/>
      <c r="E88" s="188"/>
      <c r="F88" s="117"/>
      <c r="G88" s="117"/>
      <c r="H88" s="339"/>
      <c r="I88" s="200"/>
      <c r="J88" s="170" t="e">
        <f>IF(AND(Q88="",#REF!&gt;0,#REF!&lt;5),K88,)</f>
        <v>#REF!</v>
      </c>
      <c r="K88" s="168" t="str">
        <f>IF(D88="","ZZZ9",IF(AND(#REF!&gt;0,#REF!&lt;5),D88&amp;#REF!,D88&amp;"9"))</f>
        <v>ZZZ9</v>
      </c>
      <c r="L88" s="172">
        <f t="shared" si="0"/>
        <v>999</v>
      </c>
      <c r="M88" s="197">
        <f t="shared" si="1"/>
        <v>999</v>
      </c>
      <c r="N88" s="193"/>
      <c r="O88" s="166"/>
      <c r="P88" s="118">
        <f t="shared" si="2"/>
        <v>999</v>
      </c>
      <c r="Q88" s="97"/>
    </row>
    <row r="89" spans="1:17" s="11" customFormat="1" ht="18.75" customHeight="1">
      <c r="A89" s="173">
        <v>83</v>
      </c>
      <c r="B89" s="95"/>
      <c r="C89" s="95"/>
      <c r="D89" s="96"/>
      <c r="E89" s="188"/>
      <c r="F89" s="117"/>
      <c r="G89" s="117"/>
      <c r="H89" s="339"/>
      <c r="I89" s="200"/>
      <c r="J89" s="170" t="e">
        <f>IF(AND(Q89="",#REF!&gt;0,#REF!&lt;5),K89,)</f>
        <v>#REF!</v>
      </c>
      <c r="K89" s="168" t="str">
        <f>IF(D89="","ZZZ9",IF(AND(#REF!&gt;0,#REF!&lt;5),D89&amp;#REF!,D89&amp;"9"))</f>
        <v>ZZZ9</v>
      </c>
      <c r="L89" s="172">
        <f t="shared" si="0"/>
        <v>999</v>
      </c>
      <c r="M89" s="197">
        <f t="shared" si="1"/>
        <v>999</v>
      </c>
      <c r="N89" s="193"/>
      <c r="O89" s="166"/>
      <c r="P89" s="118">
        <f t="shared" si="2"/>
        <v>999</v>
      </c>
      <c r="Q89" s="97"/>
    </row>
    <row r="90" spans="1:17" s="11" customFormat="1" ht="18.75" customHeight="1">
      <c r="A90" s="173">
        <v>84</v>
      </c>
      <c r="B90" s="95"/>
      <c r="C90" s="95"/>
      <c r="D90" s="96"/>
      <c r="E90" s="188"/>
      <c r="F90" s="117"/>
      <c r="G90" s="117"/>
      <c r="H90" s="339"/>
      <c r="I90" s="200"/>
      <c r="J90" s="170" t="e">
        <f>IF(AND(Q90="",#REF!&gt;0,#REF!&lt;5),K90,)</f>
        <v>#REF!</v>
      </c>
      <c r="K90" s="168" t="str">
        <f>IF(D90="","ZZZ9",IF(AND(#REF!&gt;0,#REF!&lt;5),D90&amp;#REF!,D90&amp;"9"))</f>
        <v>ZZZ9</v>
      </c>
      <c r="L90" s="172">
        <f t="shared" si="0"/>
        <v>999</v>
      </c>
      <c r="M90" s="197">
        <f t="shared" si="1"/>
        <v>999</v>
      </c>
      <c r="N90" s="193"/>
      <c r="O90" s="166"/>
      <c r="P90" s="118">
        <f t="shared" si="2"/>
        <v>999</v>
      </c>
      <c r="Q90" s="97"/>
    </row>
    <row r="91" spans="1:17" s="11" customFormat="1" ht="18.75" customHeight="1">
      <c r="A91" s="173">
        <v>85</v>
      </c>
      <c r="B91" s="95"/>
      <c r="C91" s="95"/>
      <c r="D91" s="96"/>
      <c r="E91" s="188"/>
      <c r="F91" s="117"/>
      <c r="G91" s="117"/>
      <c r="H91" s="339"/>
      <c r="I91" s="200"/>
      <c r="J91" s="170" t="e">
        <f>IF(AND(Q91="",#REF!&gt;0,#REF!&lt;5),K91,)</f>
        <v>#REF!</v>
      </c>
      <c r="K91" s="168" t="str">
        <f>IF(D91="","ZZZ9",IF(AND(#REF!&gt;0,#REF!&lt;5),D91&amp;#REF!,D91&amp;"9"))</f>
        <v>ZZZ9</v>
      </c>
      <c r="L91" s="172">
        <f t="shared" si="0"/>
        <v>999</v>
      </c>
      <c r="M91" s="197">
        <f t="shared" si="1"/>
        <v>999</v>
      </c>
      <c r="N91" s="193"/>
      <c r="O91" s="166"/>
      <c r="P91" s="118">
        <f t="shared" si="2"/>
        <v>999</v>
      </c>
      <c r="Q91" s="97"/>
    </row>
    <row r="92" spans="1:17" s="11" customFormat="1" ht="18.75" customHeight="1">
      <c r="A92" s="173">
        <v>86</v>
      </c>
      <c r="B92" s="95"/>
      <c r="C92" s="95"/>
      <c r="D92" s="96"/>
      <c r="E92" s="188"/>
      <c r="F92" s="117"/>
      <c r="G92" s="117"/>
      <c r="H92" s="339"/>
      <c r="I92" s="200"/>
      <c r="J92" s="170" t="e">
        <f>IF(AND(Q92="",#REF!&gt;0,#REF!&lt;5),K92,)</f>
        <v>#REF!</v>
      </c>
      <c r="K92" s="168" t="str">
        <f>IF(D92="","ZZZ9",IF(AND(#REF!&gt;0,#REF!&lt;5),D92&amp;#REF!,D92&amp;"9"))</f>
        <v>ZZZ9</v>
      </c>
      <c r="L92" s="172">
        <f t="shared" si="0"/>
        <v>999</v>
      </c>
      <c r="M92" s="197">
        <f t="shared" si="1"/>
        <v>999</v>
      </c>
      <c r="N92" s="193"/>
      <c r="O92" s="166"/>
      <c r="P92" s="118">
        <f t="shared" si="2"/>
        <v>999</v>
      </c>
      <c r="Q92" s="97"/>
    </row>
    <row r="93" spans="1:17" s="11" customFormat="1" ht="18.75" customHeight="1">
      <c r="A93" s="173">
        <v>87</v>
      </c>
      <c r="B93" s="95"/>
      <c r="C93" s="95"/>
      <c r="D93" s="96"/>
      <c r="E93" s="188"/>
      <c r="F93" s="117"/>
      <c r="G93" s="117"/>
      <c r="H93" s="339"/>
      <c r="I93" s="200"/>
      <c r="J93" s="170" t="e">
        <f>IF(AND(Q93="",#REF!&gt;0,#REF!&lt;5),K93,)</f>
        <v>#REF!</v>
      </c>
      <c r="K93" s="168" t="str">
        <f>IF(D93="","ZZZ9",IF(AND(#REF!&gt;0,#REF!&lt;5),D93&amp;#REF!,D93&amp;"9"))</f>
        <v>ZZZ9</v>
      </c>
      <c r="L93" s="172">
        <f t="shared" si="0"/>
        <v>999</v>
      </c>
      <c r="M93" s="197">
        <f t="shared" si="1"/>
        <v>999</v>
      </c>
      <c r="N93" s="193"/>
      <c r="O93" s="166"/>
      <c r="P93" s="118">
        <f t="shared" si="2"/>
        <v>999</v>
      </c>
      <c r="Q93" s="97"/>
    </row>
    <row r="94" spans="1:17" s="11" customFormat="1" ht="18.75" customHeight="1">
      <c r="A94" s="173">
        <v>88</v>
      </c>
      <c r="B94" s="95"/>
      <c r="C94" s="95"/>
      <c r="D94" s="96"/>
      <c r="E94" s="188"/>
      <c r="F94" s="117"/>
      <c r="G94" s="117"/>
      <c r="H94" s="339"/>
      <c r="I94" s="200"/>
      <c r="J94" s="170" t="e">
        <f>IF(AND(Q94="",#REF!&gt;0,#REF!&lt;5),K94,)</f>
        <v>#REF!</v>
      </c>
      <c r="K94" s="168" t="str">
        <f>IF(D94="","ZZZ9",IF(AND(#REF!&gt;0,#REF!&lt;5),D94&amp;#REF!,D94&amp;"9"))</f>
        <v>ZZZ9</v>
      </c>
      <c r="L94" s="172">
        <f t="shared" si="0"/>
        <v>999</v>
      </c>
      <c r="M94" s="197">
        <f t="shared" si="1"/>
        <v>999</v>
      </c>
      <c r="N94" s="193"/>
      <c r="O94" s="166"/>
      <c r="P94" s="118">
        <f t="shared" si="2"/>
        <v>999</v>
      </c>
      <c r="Q94" s="97"/>
    </row>
    <row r="95" spans="1:17" s="11" customFormat="1" ht="18.75" customHeight="1">
      <c r="A95" s="173">
        <v>89</v>
      </c>
      <c r="B95" s="95"/>
      <c r="C95" s="95"/>
      <c r="D95" s="96"/>
      <c r="E95" s="188"/>
      <c r="F95" s="117"/>
      <c r="G95" s="117"/>
      <c r="H95" s="339"/>
      <c r="I95" s="200"/>
      <c r="J95" s="170" t="e">
        <f>IF(AND(Q95="",#REF!&gt;0,#REF!&lt;5),K95,)</f>
        <v>#REF!</v>
      </c>
      <c r="K95" s="168" t="str">
        <f>IF(D95="","ZZZ9",IF(AND(#REF!&gt;0,#REF!&lt;5),D95&amp;#REF!,D95&amp;"9"))</f>
        <v>ZZZ9</v>
      </c>
      <c r="L95" s="172">
        <f t="shared" si="0"/>
        <v>999</v>
      </c>
      <c r="M95" s="197">
        <f t="shared" si="1"/>
        <v>999</v>
      </c>
      <c r="N95" s="193"/>
      <c r="O95" s="166"/>
      <c r="P95" s="118">
        <f t="shared" si="2"/>
        <v>999</v>
      </c>
      <c r="Q95" s="97"/>
    </row>
    <row r="96" spans="1:17" s="11" customFormat="1" ht="18.75" customHeight="1">
      <c r="A96" s="173">
        <v>90</v>
      </c>
      <c r="B96" s="95"/>
      <c r="C96" s="95"/>
      <c r="D96" s="96"/>
      <c r="E96" s="188"/>
      <c r="F96" s="117"/>
      <c r="G96" s="117"/>
      <c r="H96" s="339"/>
      <c r="I96" s="200"/>
      <c r="J96" s="170" t="e">
        <f>IF(AND(Q96="",#REF!&gt;0,#REF!&lt;5),K96,)</f>
        <v>#REF!</v>
      </c>
      <c r="K96" s="168" t="str">
        <f>IF(D96="","ZZZ9",IF(AND(#REF!&gt;0,#REF!&lt;5),D96&amp;#REF!,D96&amp;"9"))</f>
        <v>ZZZ9</v>
      </c>
      <c r="L96" s="172">
        <f t="shared" si="0"/>
        <v>999</v>
      </c>
      <c r="M96" s="197">
        <f t="shared" si="1"/>
        <v>999</v>
      </c>
      <c r="N96" s="193"/>
      <c r="O96" s="166"/>
      <c r="P96" s="118">
        <f t="shared" si="2"/>
        <v>999</v>
      </c>
      <c r="Q96" s="97"/>
    </row>
    <row r="97" spans="1:17" s="11" customFormat="1" ht="18.75" customHeight="1">
      <c r="A97" s="173">
        <v>91</v>
      </c>
      <c r="B97" s="95"/>
      <c r="C97" s="95"/>
      <c r="D97" s="96"/>
      <c r="E97" s="188"/>
      <c r="F97" s="117"/>
      <c r="G97" s="117"/>
      <c r="H97" s="339"/>
      <c r="I97" s="200"/>
      <c r="J97" s="170" t="e">
        <f>IF(AND(Q97="",#REF!&gt;0,#REF!&lt;5),K97,)</f>
        <v>#REF!</v>
      </c>
      <c r="K97" s="168" t="str">
        <f>IF(D97="","ZZZ9",IF(AND(#REF!&gt;0,#REF!&lt;5),D97&amp;#REF!,D97&amp;"9"))</f>
        <v>ZZZ9</v>
      </c>
      <c r="L97" s="172">
        <f t="shared" si="0"/>
        <v>999</v>
      </c>
      <c r="M97" s="197">
        <f t="shared" si="1"/>
        <v>999</v>
      </c>
      <c r="N97" s="193"/>
      <c r="O97" s="166"/>
      <c r="P97" s="118">
        <f t="shared" si="2"/>
        <v>999</v>
      </c>
      <c r="Q97" s="97"/>
    </row>
    <row r="98" spans="1:17" s="11" customFormat="1" ht="18.75" customHeight="1">
      <c r="A98" s="173">
        <v>92</v>
      </c>
      <c r="B98" s="95"/>
      <c r="C98" s="95"/>
      <c r="D98" s="96"/>
      <c r="E98" s="188"/>
      <c r="F98" s="117"/>
      <c r="G98" s="117"/>
      <c r="H98" s="339"/>
      <c r="I98" s="200"/>
      <c r="J98" s="170" t="e">
        <f>IF(AND(Q98="",#REF!&gt;0,#REF!&lt;5),K98,)</f>
        <v>#REF!</v>
      </c>
      <c r="K98" s="168" t="str">
        <f>IF(D98="","ZZZ9",IF(AND(#REF!&gt;0,#REF!&lt;5),D98&amp;#REF!,D98&amp;"9"))</f>
        <v>ZZZ9</v>
      </c>
      <c r="L98" s="172">
        <f t="shared" si="0"/>
        <v>999</v>
      </c>
      <c r="M98" s="197">
        <f t="shared" si="1"/>
        <v>999</v>
      </c>
      <c r="N98" s="193"/>
      <c r="O98" s="166"/>
      <c r="P98" s="118">
        <f t="shared" si="2"/>
        <v>999</v>
      </c>
      <c r="Q98" s="97"/>
    </row>
    <row r="99" spans="1:17" s="11" customFormat="1" ht="18.75" customHeight="1">
      <c r="A99" s="173">
        <v>93</v>
      </c>
      <c r="B99" s="95"/>
      <c r="C99" s="95"/>
      <c r="D99" s="96"/>
      <c r="E99" s="188"/>
      <c r="F99" s="117"/>
      <c r="G99" s="117"/>
      <c r="H99" s="339"/>
      <c r="I99" s="200"/>
      <c r="J99" s="170" t="e">
        <f>IF(AND(Q99="",#REF!&gt;0,#REF!&lt;5),K99,)</f>
        <v>#REF!</v>
      </c>
      <c r="K99" s="168" t="str">
        <f>IF(D99="","ZZZ9",IF(AND(#REF!&gt;0,#REF!&lt;5),D99&amp;#REF!,D99&amp;"9"))</f>
        <v>ZZZ9</v>
      </c>
      <c r="L99" s="172">
        <f t="shared" si="0"/>
        <v>999</v>
      </c>
      <c r="M99" s="197">
        <f t="shared" si="1"/>
        <v>999</v>
      </c>
      <c r="N99" s="193"/>
      <c r="O99" s="166"/>
      <c r="P99" s="118">
        <f t="shared" si="2"/>
        <v>999</v>
      </c>
      <c r="Q99" s="97"/>
    </row>
    <row r="100" spans="1:17" s="11" customFormat="1" ht="18.75" customHeight="1">
      <c r="A100" s="173">
        <v>94</v>
      </c>
      <c r="B100" s="95"/>
      <c r="C100" s="95"/>
      <c r="D100" s="96"/>
      <c r="E100" s="188"/>
      <c r="F100" s="117"/>
      <c r="G100" s="117"/>
      <c r="H100" s="339"/>
      <c r="I100" s="200"/>
      <c r="J100" s="170" t="e">
        <f>IF(AND(Q100="",#REF!&gt;0,#REF!&lt;5),K100,)</f>
        <v>#REF!</v>
      </c>
      <c r="K100" s="168" t="str">
        <f>IF(D100="","ZZZ9",IF(AND(#REF!&gt;0,#REF!&lt;5),D100&amp;#REF!,D100&amp;"9"))</f>
        <v>ZZZ9</v>
      </c>
      <c r="L100" s="172">
        <f t="shared" si="0"/>
        <v>999</v>
      </c>
      <c r="M100" s="197">
        <f t="shared" si="1"/>
        <v>999</v>
      </c>
      <c r="N100" s="193"/>
      <c r="O100" s="166"/>
      <c r="P100" s="118">
        <f t="shared" si="2"/>
        <v>999</v>
      </c>
      <c r="Q100" s="97"/>
    </row>
    <row r="101" spans="1:17" s="11" customFormat="1" ht="18.75" customHeight="1">
      <c r="A101" s="173">
        <v>95</v>
      </c>
      <c r="B101" s="95"/>
      <c r="C101" s="95"/>
      <c r="D101" s="96"/>
      <c r="E101" s="188"/>
      <c r="F101" s="117"/>
      <c r="G101" s="117"/>
      <c r="H101" s="339"/>
      <c r="I101" s="200"/>
      <c r="J101" s="170" t="e">
        <f>IF(AND(Q101="",#REF!&gt;0,#REF!&lt;5),K101,)</f>
        <v>#REF!</v>
      </c>
      <c r="K101" s="168" t="str">
        <f>IF(D101="","ZZZ9",IF(AND(#REF!&gt;0,#REF!&lt;5),D101&amp;#REF!,D101&amp;"9"))</f>
        <v>ZZZ9</v>
      </c>
      <c r="L101" s="172">
        <f t="shared" si="0"/>
        <v>999</v>
      </c>
      <c r="M101" s="197">
        <f t="shared" si="1"/>
        <v>999</v>
      </c>
      <c r="N101" s="193"/>
      <c r="O101" s="166"/>
      <c r="P101" s="118">
        <f t="shared" si="2"/>
        <v>999</v>
      </c>
      <c r="Q101" s="97"/>
    </row>
    <row r="102" spans="1:17" s="11" customFormat="1" ht="18.75" customHeight="1">
      <c r="A102" s="173">
        <v>96</v>
      </c>
      <c r="B102" s="95"/>
      <c r="C102" s="95"/>
      <c r="D102" s="96"/>
      <c r="E102" s="188"/>
      <c r="F102" s="117"/>
      <c r="G102" s="117"/>
      <c r="H102" s="339"/>
      <c r="I102" s="200"/>
      <c r="J102" s="170" t="e">
        <f>IF(AND(Q102="",#REF!&gt;0,#REF!&lt;5),K102,)</f>
        <v>#REF!</v>
      </c>
      <c r="K102" s="168" t="str">
        <f>IF(D102="","ZZZ9",IF(AND(#REF!&gt;0,#REF!&lt;5),D102&amp;#REF!,D102&amp;"9"))</f>
        <v>ZZZ9</v>
      </c>
      <c r="L102" s="172">
        <f t="shared" si="0"/>
        <v>999</v>
      </c>
      <c r="M102" s="197">
        <f t="shared" si="1"/>
        <v>999</v>
      </c>
      <c r="N102" s="193"/>
      <c r="O102" s="166"/>
      <c r="P102" s="118">
        <f t="shared" si="2"/>
        <v>999</v>
      </c>
      <c r="Q102" s="97"/>
    </row>
    <row r="103" spans="1:17" s="11" customFormat="1" ht="18.75" customHeight="1">
      <c r="A103" s="173">
        <v>97</v>
      </c>
      <c r="B103" s="95"/>
      <c r="C103" s="95"/>
      <c r="D103" s="96"/>
      <c r="E103" s="188"/>
      <c r="F103" s="117"/>
      <c r="G103" s="117"/>
      <c r="H103" s="339"/>
      <c r="I103" s="200"/>
      <c r="J103" s="170" t="e">
        <f>IF(AND(Q103="",#REF!&gt;0,#REF!&lt;5),K103,)</f>
        <v>#REF!</v>
      </c>
      <c r="K103" s="168" t="str">
        <f>IF(D103="","ZZZ9",IF(AND(#REF!&gt;0,#REF!&lt;5),D103&amp;#REF!,D103&amp;"9"))</f>
        <v>ZZZ9</v>
      </c>
      <c r="L103" s="172">
        <f t="shared" si="0"/>
        <v>999</v>
      </c>
      <c r="M103" s="197">
        <f t="shared" si="1"/>
        <v>999</v>
      </c>
      <c r="N103" s="193"/>
      <c r="O103" s="166"/>
      <c r="P103" s="118">
        <f t="shared" si="2"/>
        <v>999</v>
      </c>
      <c r="Q103" s="97"/>
    </row>
    <row r="104" spans="1:17" s="11" customFormat="1" ht="18.75" customHeight="1">
      <c r="A104" s="173">
        <v>98</v>
      </c>
      <c r="B104" s="95"/>
      <c r="C104" s="95"/>
      <c r="D104" s="96"/>
      <c r="E104" s="188"/>
      <c r="F104" s="117"/>
      <c r="G104" s="117"/>
      <c r="H104" s="339"/>
      <c r="I104" s="200"/>
      <c r="J104" s="170" t="e">
        <f>IF(AND(Q104="",#REF!&gt;0,#REF!&lt;5),K104,)</f>
        <v>#REF!</v>
      </c>
      <c r="K104" s="168" t="str">
        <f>IF(D104="","ZZZ9",IF(AND(#REF!&gt;0,#REF!&lt;5),D104&amp;#REF!,D104&amp;"9"))</f>
        <v>ZZZ9</v>
      </c>
      <c r="L104" s="172">
        <f aca="true" t="shared" si="3" ref="L104:L156">IF(Q104="",999,Q104)</f>
        <v>999</v>
      </c>
      <c r="M104" s="197">
        <f aca="true" t="shared" si="4" ref="M104:M156">IF(P104=999,999,1)</f>
        <v>999</v>
      </c>
      <c r="N104" s="193"/>
      <c r="O104" s="166"/>
      <c r="P104" s="118">
        <f aca="true" t="shared" si="5" ref="P104:P156">IF(N104="DA",1,IF(N104="WC",2,IF(N104="SE",3,IF(N104="Q",4,IF(N104="LL",5,999)))))</f>
        <v>999</v>
      </c>
      <c r="Q104" s="97"/>
    </row>
    <row r="105" spans="1:17" s="11" customFormat="1" ht="18.75" customHeight="1">
      <c r="A105" s="173">
        <v>99</v>
      </c>
      <c r="B105" s="95"/>
      <c r="C105" s="95"/>
      <c r="D105" s="96"/>
      <c r="E105" s="188"/>
      <c r="F105" s="117"/>
      <c r="G105" s="117"/>
      <c r="H105" s="339"/>
      <c r="I105" s="200"/>
      <c r="J105" s="170" t="e">
        <f>IF(AND(Q105="",#REF!&gt;0,#REF!&lt;5),K105,)</f>
        <v>#REF!</v>
      </c>
      <c r="K105" s="168" t="str">
        <f>IF(D105="","ZZZ9",IF(AND(#REF!&gt;0,#REF!&lt;5),D105&amp;#REF!,D105&amp;"9"))</f>
        <v>ZZZ9</v>
      </c>
      <c r="L105" s="172">
        <f t="shared" si="3"/>
        <v>999</v>
      </c>
      <c r="M105" s="197">
        <f t="shared" si="4"/>
        <v>999</v>
      </c>
      <c r="N105" s="193"/>
      <c r="O105" s="166"/>
      <c r="P105" s="118">
        <f t="shared" si="5"/>
        <v>999</v>
      </c>
      <c r="Q105" s="97"/>
    </row>
    <row r="106" spans="1:17" s="11" customFormat="1" ht="18.75" customHeight="1">
      <c r="A106" s="173">
        <v>100</v>
      </c>
      <c r="B106" s="95"/>
      <c r="C106" s="95"/>
      <c r="D106" s="96"/>
      <c r="E106" s="188"/>
      <c r="F106" s="117"/>
      <c r="G106" s="117"/>
      <c r="H106" s="339"/>
      <c r="I106" s="200"/>
      <c r="J106" s="170" t="e">
        <f>IF(AND(Q106="",#REF!&gt;0,#REF!&lt;5),K106,)</f>
        <v>#REF!</v>
      </c>
      <c r="K106" s="168" t="str">
        <f>IF(D106="","ZZZ9",IF(AND(#REF!&gt;0,#REF!&lt;5),D106&amp;#REF!,D106&amp;"9"))</f>
        <v>ZZZ9</v>
      </c>
      <c r="L106" s="172">
        <f t="shared" si="3"/>
        <v>999</v>
      </c>
      <c r="M106" s="197">
        <f t="shared" si="4"/>
        <v>999</v>
      </c>
      <c r="N106" s="193"/>
      <c r="O106" s="166"/>
      <c r="P106" s="118">
        <f t="shared" si="5"/>
        <v>999</v>
      </c>
      <c r="Q106" s="97"/>
    </row>
    <row r="107" spans="1:17" s="11" customFormat="1" ht="18.75" customHeight="1">
      <c r="A107" s="173">
        <v>101</v>
      </c>
      <c r="B107" s="95"/>
      <c r="C107" s="95"/>
      <c r="D107" s="96"/>
      <c r="E107" s="188"/>
      <c r="F107" s="117"/>
      <c r="G107" s="117"/>
      <c r="H107" s="339"/>
      <c r="I107" s="200"/>
      <c r="J107" s="170" t="e">
        <f>IF(AND(Q107="",#REF!&gt;0,#REF!&lt;5),K107,)</f>
        <v>#REF!</v>
      </c>
      <c r="K107" s="168" t="str">
        <f>IF(D107="","ZZZ9",IF(AND(#REF!&gt;0,#REF!&lt;5),D107&amp;#REF!,D107&amp;"9"))</f>
        <v>ZZZ9</v>
      </c>
      <c r="L107" s="172">
        <f t="shared" si="3"/>
        <v>999</v>
      </c>
      <c r="M107" s="197">
        <f t="shared" si="4"/>
        <v>999</v>
      </c>
      <c r="N107" s="193"/>
      <c r="O107" s="166"/>
      <c r="P107" s="118">
        <f t="shared" si="5"/>
        <v>999</v>
      </c>
      <c r="Q107" s="97"/>
    </row>
    <row r="108" spans="1:17" s="11" customFormat="1" ht="18.75" customHeight="1">
      <c r="A108" s="173">
        <v>102</v>
      </c>
      <c r="B108" s="95"/>
      <c r="C108" s="95"/>
      <c r="D108" s="96"/>
      <c r="E108" s="188"/>
      <c r="F108" s="117"/>
      <c r="G108" s="117"/>
      <c r="H108" s="339"/>
      <c r="I108" s="200"/>
      <c r="J108" s="170" t="e">
        <f>IF(AND(Q108="",#REF!&gt;0,#REF!&lt;5),K108,)</f>
        <v>#REF!</v>
      </c>
      <c r="K108" s="168" t="str">
        <f>IF(D108="","ZZZ9",IF(AND(#REF!&gt;0,#REF!&lt;5),D108&amp;#REF!,D108&amp;"9"))</f>
        <v>ZZZ9</v>
      </c>
      <c r="L108" s="172">
        <f t="shared" si="3"/>
        <v>999</v>
      </c>
      <c r="M108" s="197">
        <f t="shared" si="4"/>
        <v>999</v>
      </c>
      <c r="N108" s="193"/>
      <c r="O108" s="166"/>
      <c r="P108" s="118">
        <f t="shared" si="5"/>
        <v>999</v>
      </c>
      <c r="Q108" s="97"/>
    </row>
    <row r="109" spans="1:17" s="11" customFormat="1" ht="18.75" customHeight="1">
      <c r="A109" s="173">
        <v>103</v>
      </c>
      <c r="B109" s="95"/>
      <c r="C109" s="95"/>
      <c r="D109" s="96"/>
      <c r="E109" s="188"/>
      <c r="F109" s="117"/>
      <c r="G109" s="117"/>
      <c r="H109" s="339"/>
      <c r="I109" s="200"/>
      <c r="J109" s="170" t="e">
        <f>IF(AND(Q109="",#REF!&gt;0,#REF!&lt;5),K109,)</f>
        <v>#REF!</v>
      </c>
      <c r="K109" s="168" t="str">
        <f>IF(D109="","ZZZ9",IF(AND(#REF!&gt;0,#REF!&lt;5),D109&amp;#REF!,D109&amp;"9"))</f>
        <v>ZZZ9</v>
      </c>
      <c r="L109" s="172">
        <f t="shared" si="3"/>
        <v>999</v>
      </c>
      <c r="M109" s="197">
        <f t="shared" si="4"/>
        <v>999</v>
      </c>
      <c r="N109" s="193"/>
      <c r="O109" s="166"/>
      <c r="P109" s="118">
        <f t="shared" si="5"/>
        <v>999</v>
      </c>
      <c r="Q109" s="97"/>
    </row>
    <row r="110" spans="1:17" s="11" customFormat="1" ht="18.75" customHeight="1">
      <c r="A110" s="173">
        <v>104</v>
      </c>
      <c r="B110" s="95"/>
      <c r="C110" s="95"/>
      <c r="D110" s="96"/>
      <c r="E110" s="188"/>
      <c r="F110" s="117"/>
      <c r="G110" s="117"/>
      <c r="H110" s="339"/>
      <c r="I110" s="200"/>
      <c r="J110" s="170" t="e">
        <f>IF(AND(Q110="",#REF!&gt;0,#REF!&lt;5),K110,)</f>
        <v>#REF!</v>
      </c>
      <c r="K110" s="168" t="str">
        <f>IF(D110="","ZZZ9",IF(AND(#REF!&gt;0,#REF!&lt;5),D110&amp;#REF!,D110&amp;"9"))</f>
        <v>ZZZ9</v>
      </c>
      <c r="L110" s="172">
        <f t="shared" si="3"/>
        <v>999</v>
      </c>
      <c r="M110" s="197">
        <f t="shared" si="4"/>
        <v>999</v>
      </c>
      <c r="N110" s="193"/>
      <c r="O110" s="166"/>
      <c r="P110" s="118">
        <f t="shared" si="5"/>
        <v>999</v>
      </c>
      <c r="Q110" s="97"/>
    </row>
    <row r="111" spans="1:17" s="11" customFormat="1" ht="18.75" customHeight="1">
      <c r="A111" s="173">
        <v>105</v>
      </c>
      <c r="B111" s="95"/>
      <c r="C111" s="95"/>
      <c r="D111" s="96"/>
      <c r="E111" s="188"/>
      <c r="F111" s="117"/>
      <c r="G111" s="117"/>
      <c r="H111" s="339"/>
      <c r="I111" s="200"/>
      <c r="J111" s="170" t="e">
        <f>IF(AND(Q111="",#REF!&gt;0,#REF!&lt;5),K111,)</f>
        <v>#REF!</v>
      </c>
      <c r="K111" s="168" t="str">
        <f>IF(D111="","ZZZ9",IF(AND(#REF!&gt;0,#REF!&lt;5),D111&amp;#REF!,D111&amp;"9"))</f>
        <v>ZZZ9</v>
      </c>
      <c r="L111" s="172">
        <f t="shared" si="3"/>
        <v>999</v>
      </c>
      <c r="M111" s="197">
        <f t="shared" si="4"/>
        <v>999</v>
      </c>
      <c r="N111" s="193"/>
      <c r="O111" s="166"/>
      <c r="P111" s="118">
        <f t="shared" si="5"/>
        <v>999</v>
      </c>
      <c r="Q111" s="97"/>
    </row>
    <row r="112" spans="1:17" s="11" customFormat="1" ht="18.75" customHeight="1">
      <c r="A112" s="173">
        <v>106</v>
      </c>
      <c r="B112" s="95"/>
      <c r="C112" s="95"/>
      <c r="D112" s="96"/>
      <c r="E112" s="188"/>
      <c r="F112" s="117"/>
      <c r="G112" s="117"/>
      <c r="H112" s="339"/>
      <c r="I112" s="200"/>
      <c r="J112" s="170" t="e">
        <f>IF(AND(Q112="",#REF!&gt;0,#REF!&lt;5),K112,)</f>
        <v>#REF!</v>
      </c>
      <c r="K112" s="168" t="str">
        <f>IF(D112="","ZZZ9",IF(AND(#REF!&gt;0,#REF!&lt;5),D112&amp;#REF!,D112&amp;"9"))</f>
        <v>ZZZ9</v>
      </c>
      <c r="L112" s="172">
        <f t="shared" si="3"/>
        <v>999</v>
      </c>
      <c r="M112" s="197">
        <f t="shared" si="4"/>
        <v>999</v>
      </c>
      <c r="N112" s="193"/>
      <c r="O112" s="166"/>
      <c r="P112" s="118">
        <f t="shared" si="5"/>
        <v>999</v>
      </c>
      <c r="Q112" s="97"/>
    </row>
    <row r="113" spans="1:17" s="11" customFormat="1" ht="18.75" customHeight="1">
      <c r="A113" s="173">
        <v>107</v>
      </c>
      <c r="B113" s="95"/>
      <c r="C113" s="95"/>
      <c r="D113" s="96"/>
      <c r="E113" s="188"/>
      <c r="F113" s="117"/>
      <c r="G113" s="117"/>
      <c r="H113" s="339"/>
      <c r="I113" s="200"/>
      <c r="J113" s="170" t="e">
        <f>IF(AND(Q113="",#REF!&gt;0,#REF!&lt;5),K113,)</f>
        <v>#REF!</v>
      </c>
      <c r="K113" s="168" t="str">
        <f>IF(D113="","ZZZ9",IF(AND(#REF!&gt;0,#REF!&lt;5),D113&amp;#REF!,D113&amp;"9"))</f>
        <v>ZZZ9</v>
      </c>
      <c r="L113" s="172">
        <f t="shared" si="3"/>
        <v>999</v>
      </c>
      <c r="M113" s="197">
        <f t="shared" si="4"/>
        <v>999</v>
      </c>
      <c r="N113" s="193"/>
      <c r="O113" s="166"/>
      <c r="P113" s="118">
        <f t="shared" si="5"/>
        <v>999</v>
      </c>
      <c r="Q113" s="97"/>
    </row>
    <row r="114" spans="1:17" s="11" customFormat="1" ht="18.75" customHeight="1">
      <c r="A114" s="173">
        <v>108</v>
      </c>
      <c r="B114" s="95"/>
      <c r="C114" s="95"/>
      <c r="D114" s="96"/>
      <c r="E114" s="188"/>
      <c r="F114" s="117"/>
      <c r="G114" s="117"/>
      <c r="H114" s="339"/>
      <c r="I114" s="200"/>
      <c r="J114" s="170" t="e">
        <f>IF(AND(Q114="",#REF!&gt;0,#REF!&lt;5),K114,)</f>
        <v>#REF!</v>
      </c>
      <c r="K114" s="168" t="str">
        <f>IF(D114="","ZZZ9",IF(AND(#REF!&gt;0,#REF!&lt;5),D114&amp;#REF!,D114&amp;"9"))</f>
        <v>ZZZ9</v>
      </c>
      <c r="L114" s="172">
        <f t="shared" si="3"/>
        <v>999</v>
      </c>
      <c r="M114" s="197">
        <f t="shared" si="4"/>
        <v>999</v>
      </c>
      <c r="N114" s="193"/>
      <c r="O114" s="166"/>
      <c r="P114" s="118">
        <f t="shared" si="5"/>
        <v>999</v>
      </c>
      <c r="Q114" s="97"/>
    </row>
    <row r="115" spans="1:17" s="11" customFormat="1" ht="18.75" customHeight="1">
      <c r="A115" s="173">
        <v>109</v>
      </c>
      <c r="B115" s="95"/>
      <c r="C115" s="95"/>
      <c r="D115" s="96"/>
      <c r="E115" s="188"/>
      <c r="F115" s="117"/>
      <c r="G115" s="117"/>
      <c r="H115" s="339"/>
      <c r="I115" s="200"/>
      <c r="J115" s="170" t="e">
        <f>IF(AND(Q115="",#REF!&gt;0,#REF!&lt;5),K115,)</f>
        <v>#REF!</v>
      </c>
      <c r="K115" s="168" t="str">
        <f>IF(D115="","ZZZ9",IF(AND(#REF!&gt;0,#REF!&lt;5),D115&amp;#REF!,D115&amp;"9"))</f>
        <v>ZZZ9</v>
      </c>
      <c r="L115" s="172">
        <f t="shared" si="3"/>
        <v>999</v>
      </c>
      <c r="M115" s="197">
        <f t="shared" si="4"/>
        <v>999</v>
      </c>
      <c r="N115" s="193"/>
      <c r="O115" s="166"/>
      <c r="P115" s="118">
        <f t="shared" si="5"/>
        <v>999</v>
      </c>
      <c r="Q115" s="97"/>
    </row>
    <row r="116" spans="1:17" s="11" customFormat="1" ht="18.75" customHeight="1">
      <c r="A116" s="173">
        <v>110</v>
      </c>
      <c r="B116" s="95"/>
      <c r="C116" s="95"/>
      <c r="D116" s="96"/>
      <c r="E116" s="188"/>
      <c r="F116" s="117"/>
      <c r="G116" s="117"/>
      <c r="H116" s="339"/>
      <c r="I116" s="200"/>
      <c r="J116" s="170" t="e">
        <f>IF(AND(Q116="",#REF!&gt;0,#REF!&lt;5),K116,)</f>
        <v>#REF!</v>
      </c>
      <c r="K116" s="168" t="str">
        <f>IF(D116="","ZZZ9",IF(AND(#REF!&gt;0,#REF!&lt;5),D116&amp;#REF!,D116&amp;"9"))</f>
        <v>ZZZ9</v>
      </c>
      <c r="L116" s="172">
        <f t="shared" si="3"/>
        <v>999</v>
      </c>
      <c r="M116" s="197">
        <f t="shared" si="4"/>
        <v>999</v>
      </c>
      <c r="N116" s="193"/>
      <c r="O116" s="166"/>
      <c r="P116" s="118">
        <f t="shared" si="5"/>
        <v>999</v>
      </c>
      <c r="Q116" s="97"/>
    </row>
    <row r="117" spans="1:17" s="11" customFormat="1" ht="18.75" customHeight="1">
      <c r="A117" s="173">
        <v>111</v>
      </c>
      <c r="B117" s="95"/>
      <c r="C117" s="95"/>
      <c r="D117" s="96"/>
      <c r="E117" s="188"/>
      <c r="F117" s="117"/>
      <c r="G117" s="117"/>
      <c r="H117" s="339"/>
      <c r="I117" s="200"/>
      <c r="J117" s="170" t="e">
        <f>IF(AND(Q117="",#REF!&gt;0,#REF!&lt;5),K117,)</f>
        <v>#REF!</v>
      </c>
      <c r="K117" s="168" t="str">
        <f>IF(D117="","ZZZ9",IF(AND(#REF!&gt;0,#REF!&lt;5),D117&amp;#REF!,D117&amp;"9"))</f>
        <v>ZZZ9</v>
      </c>
      <c r="L117" s="172">
        <f t="shared" si="3"/>
        <v>999</v>
      </c>
      <c r="M117" s="197">
        <f t="shared" si="4"/>
        <v>999</v>
      </c>
      <c r="N117" s="193"/>
      <c r="O117" s="166"/>
      <c r="P117" s="118">
        <f t="shared" si="5"/>
        <v>999</v>
      </c>
      <c r="Q117" s="97"/>
    </row>
    <row r="118" spans="1:17" s="11" customFormat="1" ht="18.75" customHeight="1">
      <c r="A118" s="173">
        <v>112</v>
      </c>
      <c r="B118" s="95"/>
      <c r="C118" s="95"/>
      <c r="D118" s="96"/>
      <c r="E118" s="188"/>
      <c r="F118" s="117"/>
      <c r="G118" s="117"/>
      <c r="H118" s="339"/>
      <c r="I118" s="200"/>
      <c r="J118" s="170" t="e">
        <f>IF(AND(Q118="",#REF!&gt;0,#REF!&lt;5),K118,)</f>
        <v>#REF!</v>
      </c>
      <c r="K118" s="168" t="str">
        <f>IF(D118="","ZZZ9",IF(AND(#REF!&gt;0,#REF!&lt;5),D118&amp;#REF!,D118&amp;"9"))</f>
        <v>ZZZ9</v>
      </c>
      <c r="L118" s="172">
        <f t="shared" si="3"/>
        <v>999</v>
      </c>
      <c r="M118" s="197">
        <f t="shared" si="4"/>
        <v>999</v>
      </c>
      <c r="N118" s="193"/>
      <c r="O118" s="166"/>
      <c r="P118" s="118">
        <f t="shared" si="5"/>
        <v>999</v>
      </c>
      <c r="Q118" s="97"/>
    </row>
    <row r="119" spans="1:17" s="11" customFormat="1" ht="18.75" customHeight="1">
      <c r="A119" s="173">
        <v>113</v>
      </c>
      <c r="B119" s="95"/>
      <c r="C119" s="95"/>
      <c r="D119" s="96"/>
      <c r="E119" s="188"/>
      <c r="F119" s="117"/>
      <c r="G119" s="117"/>
      <c r="H119" s="339"/>
      <c r="I119" s="200"/>
      <c r="J119" s="170" t="e">
        <f>IF(AND(Q119="",#REF!&gt;0,#REF!&lt;5),K119,)</f>
        <v>#REF!</v>
      </c>
      <c r="K119" s="168" t="str">
        <f>IF(D119="","ZZZ9",IF(AND(#REF!&gt;0,#REF!&lt;5),D119&amp;#REF!,D119&amp;"9"))</f>
        <v>ZZZ9</v>
      </c>
      <c r="L119" s="172">
        <f t="shared" si="3"/>
        <v>999</v>
      </c>
      <c r="M119" s="197">
        <f t="shared" si="4"/>
        <v>999</v>
      </c>
      <c r="N119" s="193"/>
      <c r="O119" s="166"/>
      <c r="P119" s="118">
        <f t="shared" si="5"/>
        <v>999</v>
      </c>
      <c r="Q119" s="97"/>
    </row>
    <row r="120" spans="1:17" s="11" customFormat="1" ht="18.75" customHeight="1">
      <c r="A120" s="173">
        <v>114</v>
      </c>
      <c r="B120" s="95"/>
      <c r="C120" s="95"/>
      <c r="D120" s="96"/>
      <c r="E120" s="188"/>
      <c r="F120" s="117"/>
      <c r="G120" s="117"/>
      <c r="H120" s="339"/>
      <c r="I120" s="200"/>
      <c r="J120" s="170" t="e">
        <f>IF(AND(Q120="",#REF!&gt;0,#REF!&lt;5),K120,)</f>
        <v>#REF!</v>
      </c>
      <c r="K120" s="168" t="str">
        <f>IF(D120="","ZZZ9",IF(AND(#REF!&gt;0,#REF!&lt;5),D120&amp;#REF!,D120&amp;"9"))</f>
        <v>ZZZ9</v>
      </c>
      <c r="L120" s="172">
        <f t="shared" si="3"/>
        <v>999</v>
      </c>
      <c r="M120" s="197">
        <f t="shared" si="4"/>
        <v>999</v>
      </c>
      <c r="N120" s="193"/>
      <c r="O120" s="166"/>
      <c r="P120" s="118">
        <f t="shared" si="5"/>
        <v>999</v>
      </c>
      <c r="Q120" s="97"/>
    </row>
    <row r="121" spans="1:17" s="11" customFormat="1" ht="18.75" customHeight="1">
      <c r="A121" s="173">
        <v>115</v>
      </c>
      <c r="B121" s="95"/>
      <c r="C121" s="95"/>
      <c r="D121" s="96"/>
      <c r="E121" s="188"/>
      <c r="F121" s="117"/>
      <c r="G121" s="117"/>
      <c r="H121" s="339"/>
      <c r="I121" s="200"/>
      <c r="J121" s="170" t="e">
        <f>IF(AND(Q121="",#REF!&gt;0,#REF!&lt;5),K121,)</f>
        <v>#REF!</v>
      </c>
      <c r="K121" s="168" t="str">
        <f>IF(D121="","ZZZ9",IF(AND(#REF!&gt;0,#REF!&lt;5),D121&amp;#REF!,D121&amp;"9"))</f>
        <v>ZZZ9</v>
      </c>
      <c r="L121" s="172">
        <f t="shared" si="3"/>
        <v>999</v>
      </c>
      <c r="M121" s="197">
        <f t="shared" si="4"/>
        <v>999</v>
      </c>
      <c r="N121" s="193"/>
      <c r="O121" s="166"/>
      <c r="P121" s="118">
        <f t="shared" si="5"/>
        <v>999</v>
      </c>
      <c r="Q121" s="97"/>
    </row>
    <row r="122" spans="1:17" s="11" customFormat="1" ht="18.75" customHeight="1">
      <c r="A122" s="173">
        <v>116</v>
      </c>
      <c r="B122" s="95"/>
      <c r="C122" s="95"/>
      <c r="D122" s="96"/>
      <c r="E122" s="188"/>
      <c r="F122" s="117"/>
      <c r="G122" s="117"/>
      <c r="H122" s="339"/>
      <c r="I122" s="200"/>
      <c r="J122" s="170" t="e">
        <f>IF(AND(Q122="",#REF!&gt;0,#REF!&lt;5),K122,)</f>
        <v>#REF!</v>
      </c>
      <c r="K122" s="168" t="str">
        <f>IF(D122="","ZZZ9",IF(AND(#REF!&gt;0,#REF!&lt;5),D122&amp;#REF!,D122&amp;"9"))</f>
        <v>ZZZ9</v>
      </c>
      <c r="L122" s="172">
        <f t="shared" si="3"/>
        <v>999</v>
      </c>
      <c r="M122" s="197">
        <f t="shared" si="4"/>
        <v>999</v>
      </c>
      <c r="N122" s="193"/>
      <c r="O122" s="166"/>
      <c r="P122" s="118">
        <f t="shared" si="5"/>
        <v>999</v>
      </c>
      <c r="Q122" s="97"/>
    </row>
    <row r="123" spans="1:17" s="11" customFormat="1" ht="18.75" customHeight="1">
      <c r="A123" s="173">
        <v>117</v>
      </c>
      <c r="B123" s="95"/>
      <c r="C123" s="95"/>
      <c r="D123" s="96"/>
      <c r="E123" s="188"/>
      <c r="F123" s="117"/>
      <c r="G123" s="117"/>
      <c r="H123" s="339"/>
      <c r="I123" s="200"/>
      <c r="J123" s="170" t="e">
        <f>IF(AND(Q123="",#REF!&gt;0,#REF!&lt;5),K123,)</f>
        <v>#REF!</v>
      </c>
      <c r="K123" s="168" t="str">
        <f>IF(D123="","ZZZ9",IF(AND(#REF!&gt;0,#REF!&lt;5),D123&amp;#REF!,D123&amp;"9"))</f>
        <v>ZZZ9</v>
      </c>
      <c r="L123" s="172">
        <f t="shared" si="3"/>
        <v>999</v>
      </c>
      <c r="M123" s="197">
        <f t="shared" si="4"/>
        <v>999</v>
      </c>
      <c r="N123" s="193"/>
      <c r="O123" s="166"/>
      <c r="P123" s="118">
        <f t="shared" si="5"/>
        <v>999</v>
      </c>
      <c r="Q123" s="97"/>
    </row>
    <row r="124" spans="1:17" s="11" customFormat="1" ht="18.75" customHeight="1">
      <c r="A124" s="173">
        <v>118</v>
      </c>
      <c r="B124" s="95"/>
      <c r="C124" s="95"/>
      <c r="D124" s="96"/>
      <c r="E124" s="188"/>
      <c r="F124" s="117"/>
      <c r="G124" s="117"/>
      <c r="H124" s="339"/>
      <c r="I124" s="200"/>
      <c r="J124" s="170" t="e">
        <f>IF(AND(Q124="",#REF!&gt;0,#REF!&lt;5),K124,)</f>
        <v>#REF!</v>
      </c>
      <c r="K124" s="168" t="str">
        <f>IF(D124="","ZZZ9",IF(AND(#REF!&gt;0,#REF!&lt;5),D124&amp;#REF!,D124&amp;"9"))</f>
        <v>ZZZ9</v>
      </c>
      <c r="L124" s="172">
        <f t="shared" si="3"/>
        <v>999</v>
      </c>
      <c r="M124" s="197">
        <f t="shared" si="4"/>
        <v>999</v>
      </c>
      <c r="N124" s="193"/>
      <c r="O124" s="166"/>
      <c r="P124" s="118">
        <f t="shared" si="5"/>
        <v>999</v>
      </c>
      <c r="Q124" s="97"/>
    </row>
    <row r="125" spans="1:17" s="11" customFormat="1" ht="18.75" customHeight="1">
      <c r="A125" s="173">
        <v>119</v>
      </c>
      <c r="B125" s="95"/>
      <c r="C125" s="95"/>
      <c r="D125" s="96"/>
      <c r="E125" s="188"/>
      <c r="F125" s="117"/>
      <c r="G125" s="117"/>
      <c r="H125" s="339"/>
      <c r="I125" s="200"/>
      <c r="J125" s="170" t="e">
        <f>IF(AND(Q125="",#REF!&gt;0,#REF!&lt;5),K125,)</f>
        <v>#REF!</v>
      </c>
      <c r="K125" s="168" t="str">
        <f>IF(D125="","ZZZ9",IF(AND(#REF!&gt;0,#REF!&lt;5),D125&amp;#REF!,D125&amp;"9"))</f>
        <v>ZZZ9</v>
      </c>
      <c r="L125" s="172">
        <f t="shared" si="3"/>
        <v>999</v>
      </c>
      <c r="M125" s="197">
        <f t="shared" si="4"/>
        <v>999</v>
      </c>
      <c r="N125" s="193"/>
      <c r="O125" s="166"/>
      <c r="P125" s="118">
        <f t="shared" si="5"/>
        <v>999</v>
      </c>
      <c r="Q125" s="97"/>
    </row>
    <row r="126" spans="1:17" s="11" customFormat="1" ht="18.75" customHeight="1">
      <c r="A126" s="173">
        <v>120</v>
      </c>
      <c r="B126" s="95"/>
      <c r="C126" s="95"/>
      <c r="D126" s="96"/>
      <c r="E126" s="188"/>
      <c r="F126" s="117"/>
      <c r="G126" s="117"/>
      <c r="H126" s="339"/>
      <c r="I126" s="200"/>
      <c r="J126" s="170" t="e">
        <f>IF(AND(Q126="",#REF!&gt;0,#REF!&lt;5),K126,)</f>
        <v>#REF!</v>
      </c>
      <c r="K126" s="168" t="str">
        <f>IF(D126="","ZZZ9",IF(AND(#REF!&gt;0,#REF!&lt;5),D126&amp;#REF!,D126&amp;"9"))</f>
        <v>ZZZ9</v>
      </c>
      <c r="L126" s="172">
        <f t="shared" si="3"/>
        <v>999</v>
      </c>
      <c r="M126" s="197">
        <f t="shared" si="4"/>
        <v>999</v>
      </c>
      <c r="N126" s="193"/>
      <c r="O126" s="166"/>
      <c r="P126" s="118">
        <f t="shared" si="5"/>
        <v>999</v>
      </c>
      <c r="Q126" s="97"/>
    </row>
    <row r="127" spans="1:17" s="11" customFormat="1" ht="18.75" customHeight="1">
      <c r="A127" s="173">
        <v>121</v>
      </c>
      <c r="B127" s="95"/>
      <c r="C127" s="95"/>
      <c r="D127" s="96"/>
      <c r="E127" s="188"/>
      <c r="F127" s="117"/>
      <c r="G127" s="117"/>
      <c r="H127" s="339"/>
      <c r="I127" s="200"/>
      <c r="J127" s="170" t="e">
        <f>IF(AND(Q127="",#REF!&gt;0,#REF!&lt;5),K127,)</f>
        <v>#REF!</v>
      </c>
      <c r="K127" s="168" t="str">
        <f>IF(D127="","ZZZ9",IF(AND(#REF!&gt;0,#REF!&lt;5),D127&amp;#REF!,D127&amp;"9"))</f>
        <v>ZZZ9</v>
      </c>
      <c r="L127" s="172">
        <f t="shared" si="3"/>
        <v>999</v>
      </c>
      <c r="M127" s="197">
        <f t="shared" si="4"/>
        <v>999</v>
      </c>
      <c r="N127" s="193"/>
      <c r="O127" s="166"/>
      <c r="P127" s="118">
        <f t="shared" si="5"/>
        <v>999</v>
      </c>
      <c r="Q127" s="97"/>
    </row>
    <row r="128" spans="1:17" s="11" customFormat="1" ht="18.75" customHeight="1">
      <c r="A128" s="173">
        <v>122</v>
      </c>
      <c r="B128" s="95"/>
      <c r="C128" s="95"/>
      <c r="D128" s="96"/>
      <c r="E128" s="188"/>
      <c r="F128" s="117"/>
      <c r="G128" s="117"/>
      <c r="H128" s="339"/>
      <c r="I128" s="200"/>
      <c r="J128" s="170" t="e">
        <f>IF(AND(Q128="",#REF!&gt;0,#REF!&lt;5),K128,)</f>
        <v>#REF!</v>
      </c>
      <c r="K128" s="168" t="str">
        <f>IF(D128="","ZZZ9",IF(AND(#REF!&gt;0,#REF!&lt;5),D128&amp;#REF!,D128&amp;"9"))</f>
        <v>ZZZ9</v>
      </c>
      <c r="L128" s="172">
        <f t="shared" si="3"/>
        <v>999</v>
      </c>
      <c r="M128" s="197">
        <f t="shared" si="4"/>
        <v>999</v>
      </c>
      <c r="N128" s="193"/>
      <c r="O128" s="166"/>
      <c r="P128" s="118">
        <f t="shared" si="5"/>
        <v>999</v>
      </c>
      <c r="Q128" s="97"/>
    </row>
    <row r="129" spans="1:17" s="11" customFormat="1" ht="18.75" customHeight="1">
      <c r="A129" s="173">
        <v>123</v>
      </c>
      <c r="B129" s="95"/>
      <c r="C129" s="95"/>
      <c r="D129" s="96"/>
      <c r="E129" s="188"/>
      <c r="F129" s="117"/>
      <c r="G129" s="117"/>
      <c r="H129" s="339"/>
      <c r="I129" s="200"/>
      <c r="J129" s="170" t="e">
        <f>IF(AND(Q129="",#REF!&gt;0,#REF!&lt;5),K129,)</f>
        <v>#REF!</v>
      </c>
      <c r="K129" s="168" t="str">
        <f>IF(D129="","ZZZ9",IF(AND(#REF!&gt;0,#REF!&lt;5),D129&amp;#REF!,D129&amp;"9"))</f>
        <v>ZZZ9</v>
      </c>
      <c r="L129" s="172">
        <f t="shared" si="3"/>
        <v>999</v>
      </c>
      <c r="M129" s="197">
        <f t="shared" si="4"/>
        <v>999</v>
      </c>
      <c r="N129" s="193"/>
      <c r="O129" s="166"/>
      <c r="P129" s="118">
        <f t="shared" si="5"/>
        <v>999</v>
      </c>
      <c r="Q129" s="97"/>
    </row>
    <row r="130" spans="1:17" s="11" customFormat="1" ht="18.75" customHeight="1">
      <c r="A130" s="173">
        <v>124</v>
      </c>
      <c r="B130" s="95"/>
      <c r="C130" s="95"/>
      <c r="D130" s="96"/>
      <c r="E130" s="188"/>
      <c r="F130" s="117"/>
      <c r="G130" s="117"/>
      <c r="H130" s="339"/>
      <c r="I130" s="200"/>
      <c r="J130" s="170" t="e">
        <f>IF(AND(Q130="",#REF!&gt;0,#REF!&lt;5),K130,)</f>
        <v>#REF!</v>
      </c>
      <c r="K130" s="168" t="str">
        <f>IF(D130="","ZZZ9",IF(AND(#REF!&gt;0,#REF!&lt;5),D130&amp;#REF!,D130&amp;"9"))</f>
        <v>ZZZ9</v>
      </c>
      <c r="L130" s="172">
        <f t="shared" si="3"/>
        <v>999</v>
      </c>
      <c r="M130" s="197">
        <f t="shared" si="4"/>
        <v>999</v>
      </c>
      <c r="N130" s="193"/>
      <c r="O130" s="166"/>
      <c r="P130" s="118">
        <f t="shared" si="5"/>
        <v>999</v>
      </c>
      <c r="Q130" s="97"/>
    </row>
    <row r="131" spans="1:17" s="11" customFormat="1" ht="18.75" customHeight="1">
      <c r="A131" s="173">
        <v>125</v>
      </c>
      <c r="B131" s="95"/>
      <c r="C131" s="95"/>
      <c r="D131" s="96"/>
      <c r="E131" s="188"/>
      <c r="F131" s="117"/>
      <c r="G131" s="117"/>
      <c r="H131" s="339"/>
      <c r="I131" s="200"/>
      <c r="J131" s="170" t="e">
        <f>IF(AND(Q131="",#REF!&gt;0,#REF!&lt;5),K131,)</f>
        <v>#REF!</v>
      </c>
      <c r="K131" s="168" t="str">
        <f>IF(D131="","ZZZ9",IF(AND(#REF!&gt;0,#REF!&lt;5),D131&amp;#REF!,D131&amp;"9"))</f>
        <v>ZZZ9</v>
      </c>
      <c r="L131" s="172">
        <f t="shared" si="3"/>
        <v>999</v>
      </c>
      <c r="M131" s="197">
        <f t="shared" si="4"/>
        <v>999</v>
      </c>
      <c r="N131" s="193"/>
      <c r="O131" s="166"/>
      <c r="P131" s="118">
        <f t="shared" si="5"/>
        <v>999</v>
      </c>
      <c r="Q131" s="97"/>
    </row>
    <row r="132" spans="1:17" s="11" customFormat="1" ht="18.75" customHeight="1">
      <c r="A132" s="173">
        <v>126</v>
      </c>
      <c r="B132" s="95"/>
      <c r="C132" s="95"/>
      <c r="D132" s="96"/>
      <c r="E132" s="188"/>
      <c r="F132" s="117"/>
      <c r="G132" s="117"/>
      <c r="H132" s="339"/>
      <c r="I132" s="200"/>
      <c r="J132" s="170" t="e">
        <f>IF(AND(Q132="",#REF!&gt;0,#REF!&lt;5),K132,)</f>
        <v>#REF!</v>
      </c>
      <c r="K132" s="168" t="str">
        <f>IF(D132="","ZZZ9",IF(AND(#REF!&gt;0,#REF!&lt;5),D132&amp;#REF!,D132&amp;"9"))</f>
        <v>ZZZ9</v>
      </c>
      <c r="L132" s="172">
        <f t="shared" si="3"/>
        <v>999</v>
      </c>
      <c r="M132" s="197">
        <f t="shared" si="4"/>
        <v>999</v>
      </c>
      <c r="N132" s="193"/>
      <c r="O132" s="166"/>
      <c r="P132" s="118">
        <f t="shared" si="5"/>
        <v>999</v>
      </c>
      <c r="Q132" s="97"/>
    </row>
    <row r="133" spans="1:17" s="11" customFormat="1" ht="18.75" customHeight="1">
      <c r="A133" s="173">
        <v>127</v>
      </c>
      <c r="B133" s="95"/>
      <c r="C133" s="95"/>
      <c r="D133" s="96"/>
      <c r="E133" s="188"/>
      <c r="F133" s="117"/>
      <c r="G133" s="117"/>
      <c r="H133" s="339"/>
      <c r="I133" s="200"/>
      <c r="J133" s="170" t="e">
        <f>IF(AND(Q133="",#REF!&gt;0,#REF!&lt;5),K133,)</f>
        <v>#REF!</v>
      </c>
      <c r="K133" s="168" t="str">
        <f>IF(D133="","ZZZ9",IF(AND(#REF!&gt;0,#REF!&lt;5),D133&amp;#REF!,D133&amp;"9"))</f>
        <v>ZZZ9</v>
      </c>
      <c r="L133" s="172">
        <f t="shared" si="3"/>
        <v>999</v>
      </c>
      <c r="M133" s="197">
        <f t="shared" si="4"/>
        <v>999</v>
      </c>
      <c r="N133" s="193"/>
      <c r="O133" s="166"/>
      <c r="P133" s="118">
        <f t="shared" si="5"/>
        <v>999</v>
      </c>
      <c r="Q133" s="97"/>
    </row>
    <row r="134" spans="1:17" s="11" customFormat="1" ht="18.75" customHeight="1">
      <c r="A134" s="173">
        <v>128</v>
      </c>
      <c r="B134" s="95"/>
      <c r="C134" s="95"/>
      <c r="D134" s="96"/>
      <c r="E134" s="188"/>
      <c r="F134" s="117"/>
      <c r="G134" s="117"/>
      <c r="H134" s="339"/>
      <c r="I134" s="200"/>
      <c r="J134" s="170" t="e">
        <f>IF(AND(Q134="",#REF!&gt;0,#REF!&lt;5),K134,)</f>
        <v>#REF!</v>
      </c>
      <c r="K134" s="168" t="str">
        <f>IF(D134="","ZZZ9",IF(AND(#REF!&gt;0,#REF!&lt;5),D134&amp;#REF!,D134&amp;"9"))</f>
        <v>ZZZ9</v>
      </c>
      <c r="L134" s="172">
        <f t="shared" si="3"/>
        <v>999</v>
      </c>
      <c r="M134" s="197">
        <f t="shared" si="4"/>
        <v>999</v>
      </c>
      <c r="N134" s="193"/>
      <c r="O134" s="198"/>
      <c r="P134" s="199">
        <f t="shared" si="5"/>
        <v>999</v>
      </c>
      <c r="Q134" s="200"/>
    </row>
    <row r="135" spans="1:17" ht="12.75">
      <c r="A135" s="173">
        <v>129</v>
      </c>
      <c r="B135" s="95"/>
      <c r="C135" s="95"/>
      <c r="D135" s="96"/>
      <c r="E135" s="188"/>
      <c r="F135" s="117"/>
      <c r="G135" s="117"/>
      <c r="H135" s="339"/>
      <c r="I135" s="200"/>
      <c r="J135" s="170" t="e">
        <f>IF(AND(Q135="",#REF!&gt;0,#REF!&lt;5),K135,)</f>
        <v>#REF!</v>
      </c>
      <c r="K135" s="168" t="str">
        <f>IF(D135="","ZZZ9",IF(AND(#REF!&gt;0,#REF!&lt;5),D135&amp;#REF!,D135&amp;"9"))</f>
        <v>ZZZ9</v>
      </c>
      <c r="L135" s="172">
        <f t="shared" si="3"/>
        <v>999</v>
      </c>
      <c r="M135" s="197">
        <f t="shared" si="4"/>
        <v>999</v>
      </c>
      <c r="N135" s="193"/>
      <c r="O135" s="166"/>
      <c r="P135" s="118">
        <f t="shared" si="5"/>
        <v>999</v>
      </c>
      <c r="Q135" s="97"/>
    </row>
    <row r="136" spans="1:17" ht="12.75">
      <c r="A136" s="173">
        <v>130</v>
      </c>
      <c r="B136" s="95"/>
      <c r="C136" s="95"/>
      <c r="D136" s="96"/>
      <c r="E136" s="188"/>
      <c r="F136" s="117"/>
      <c r="G136" s="117"/>
      <c r="H136" s="339"/>
      <c r="I136" s="200"/>
      <c r="J136" s="170" t="e">
        <f>IF(AND(Q136="",#REF!&gt;0,#REF!&lt;5),K136,)</f>
        <v>#REF!</v>
      </c>
      <c r="K136" s="168" t="str">
        <f>IF(D136="","ZZZ9",IF(AND(#REF!&gt;0,#REF!&lt;5),D136&amp;#REF!,D136&amp;"9"))</f>
        <v>ZZZ9</v>
      </c>
      <c r="L136" s="172">
        <f t="shared" si="3"/>
        <v>999</v>
      </c>
      <c r="M136" s="197">
        <f t="shared" si="4"/>
        <v>999</v>
      </c>
      <c r="N136" s="193"/>
      <c r="O136" s="166"/>
      <c r="P136" s="118">
        <f t="shared" si="5"/>
        <v>999</v>
      </c>
      <c r="Q136" s="97"/>
    </row>
    <row r="137" spans="1:17" ht="12.75">
      <c r="A137" s="173">
        <v>131</v>
      </c>
      <c r="B137" s="95"/>
      <c r="C137" s="95"/>
      <c r="D137" s="96"/>
      <c r="E137" s="188"/>
      <c r="F137" s="117"/>
      <c r="G137" s="117"/>
      <c r="H137" s="339"/>
      <c r="I137" s="200"/>
      <c r="J137" s="170" t="e">
        <f>IF(AND(Q137="",#REF!&gt;0,#REF!&lt;5),K137,)</f>
        <v>#REF!</v>
      </c>
      <c r="K137" s="168" t="str">
        <f>IF(D137="","ZZZ9",IF(AND(#REF!&gt;0,#REF!&lt;5),D137&amp;#REF!,D137&amp;"9"))</f>
        <v>ZZZ9</v>
      </c>
      <c r="L137" s="172">
        <f t="shared" si="3"/>
        <v>999</v>
      </c>
      <c r="M137" s="197">
        <f t="shared" si="4"/>
        <v>999</v>
      </c>
      <c r="N137" s="193"/>
      <c r="O137" s="166"/>
      <c r="P137" s="118">
        <f t="shared" si="5"/>
        <v>999</v>
      </c>
      <c r="Q137" s="97"/>
    </row>
    <row r="138" spans="1:17" ht="12.75">
      <c r="A138" s="173">
        <v>132</v>
      </c>
      <c r="B138" s="95"/>
      <c r="C138" s="95"/>
      <c r="D138" s="96"/>
      <c r="E138" s="188"/>
      <c r="F138" s="117"/>
      <c r="G138" s="117"/>
      <c r="H138" s="339"/>
      <c r="I138" s="200"/>
      <c r="J138" s="170" t="e">
        <f>IF(AND(Q138="",#REF!&gt;0,#REF!&lt;5),K138,)</f>
        <v>#REF!</v>
      </c>
      <c r="K138" s="168" t="str">
        <f>IF(D138="","ZZZ9",IF(AND(#REF!&gt;0,#REF!&lt;5),D138&amp;#REF!,D138&amp;"9"))</f>
        <v>ZZZ9</v>
      </c>
      <c r="L138" s="172">
        <f t="shared" si="3"/>
        <v>999</v>
      </c>
      <c r="M138" s="197">
        <f t="shared" si="4"/>
        <v>999</v>
      </c>
      <c r="N138" s="193"/>
      <c r="O138" s="166"/>
      <c r="P138" s="118">
        <f t="shared" si="5"/>
        <v>999</v>
      </c>
      <c r="Q138" s="97"/>
    </row>
    <row r="139" spans="1:17" ht="12.75">
      <c r="A139" s="173">
        <v>133</v>
      </c>
      <c r="B139" s="95"/>
      <c r="C139" s="95"/>
      <c r="D139" s="96"/>
      <c r="E139" s="188"/>
      <c r="F139" s="117"/>
      <c r="G139" s="117"/>
      <c r="H139" s="339"/>
      <c r="I139" s="200"/>
      <c r="J139" s="170" t="e">
        <f>IF(AND(Q139="",#REF!&gt;0,#REF!&lt;5),K139,)</f>
        <v>#REF!</v>
      </c>
      <c r="K139" s="168" t="str">
        <f>IF(D139="","ZZZ9",IF(AND(#REF!&gt;0,#REF!&lt;5),D139&amp;#REF!,D139&amp;"9"))</f>
        <v>ZZZ9</v>
      </c>
      <c r="L139" s="172">
        <f t="shared" si="3"/>
        <v>999</v>
      </c>
      <c r="M139" s="197">
        <f t="shared" si="4"/>
        <v>999</v>
      </c>
      <c r="N139" s="193"/>
      <c r="O139" s="166"/>
      <c r="P139" s="118">
        <f t="shared" si="5"/>
        <v>999</v>
      </c>
      <c r="Q139" s="97"/>
    </row>
    <row r="140" spans="1:17" ht="12.75">
      <c r="A140" s="173">
        <v>134</v>
      </c>
      <c r="B140" s="95"/>
      <c r="C140" s="95"/>
      <c r="D140" s="96"/>
      <c r="E140" s="188"/>
      <c r="F140" s="117"/>
      <c r="G140" s="117"/>
      <c r="H140" s="339"/>
      <c r="I140" s="200"/>
      <c r="J140" s="170" t="e">
        <f>IF(AND(Q140="",#REF!&gt;0,#REF!&lt;5),K140,)</f>
        <v>#REF!</v>
      </c>
      <c r="K140" s="168" t="str">
        <f>IF(D140="","ZZZ9",IF(AND(#REF!&gt;0,#REF!&lt;5),D140&amp;#REF!,D140&amp;"9"))</f>
        <v>ZZZ9</v>
      </c>
      <c r="L140" s="172">
        <f t="shared" si="3"/>
        <v>999</v>
      </c>
      <c r="M140" s="197">
        <f t="shared" si="4"/>
        <v>999</v>
      </c>
      <c r="N140" s="193"/>
      <c r="O140" s="166"/>
      <c r="P140" s="118">
        <f t="shared" si="5"/>
        <v>999</v>
      </c>
      <c r="Q140" s="97"/>
    </row>
    <row r="141" spans="1:17" ht="12.75">
      <c r="A141" s="173">
        <v>135</v>
      </c>
      <c r="B141" s="95"/>
      <c r="C141" s="95"/>
      <c r="D141" s="96"/>
      <c r="E141" s="188"/>
      <c r="F141" s="117"/>
      <c r="G141" s="117"/>
      <c r="H141" s="339"/>
      <c r="I141" s="200"/>
      <c r="J141" s="170" t="e">
        <f>IF(AND(Q141="",#REF!&gt;0,#REF!&lt;5),K141,)</f>
        <v>#REF!</v>
      </c>
      <c r="K141" s="168" t="str">
        <f>IF(D141="","ZZZ9",IF(AND(#REF!&gt;0,#REF!&lt;5),D141&amp;#REF!,D141&amp;"9"))</f>
        <v>ZZZ9</v>
      </c>
      <c r="L141" s="172">
        <f t="shared" si="3"/>
        <v>999</v>
      </c>
      <c r="M141" s="197">
        <f t="shared" si="4"/>
        <v>999</v>
      </c>
      <c r="N141" s="193"/>
      <c r="O141" s="198"/>
      <c r="P141" s="199">
        <f t="shared" si="5"/>
        <v>999</v>
      </c>
      <c r="Q141" s="200"/>
    </row>
    <row r="142" spans="1:17" ht="12.75">
      <c r="A142" s="173">
        <v>136</v>
      </c>
      <c r="B142" s="95"/>
      <c r="C142" s="95"/>
      <c r="D142" s="96"/>
      <c r="E142" s="188"/>
      <c r="F142" s="117"/>
      <c r="G142" s="117"/>
      <c r="H142" s="339"/>
      <c r="I142" s="200"/>
      <c r="J142" s="170" t="e">
        <f>IF(AND(Q142="",#REF!&gt;0,#REF!&lt;5),K142,)</f>
        <v>#REF!</v>
      </c>
      <c r="K142" s="168" t="str">
        <f>IF(D142="","ZZZ9",IF(AND(#REF!&gt;0,#REF!&lt;5),D142&amp;#REF!,D142&amp;"9"))</f>
        <v>ZZZ9</v>
      </c>
      <c r="L142" s="172">
        <f t="shared" si="3"/>
        <v>999</v>
      </c>
      <c r="M142" s="197">
        <f t="shared" si="4"/>
        <v>999</v>
      </c>
      <c r="N142" s="193"/>
      <c r="O142" s="166"/>
      <c r="P142" s="118">
        <f t="shared" si="5"/>
        <v>999</v>
      </c>
      <c r="Q142" s="97"/>
    </row>
    <row r="143" spans="1:17" ht="12.75">
      <c r="A143" s="173">
        <v>137</v>
      </c>
      <c r="B143" s="95"/>
      <c r="C143" s="95"/>
      <c r="D143" s="96"/>
      <c r="E143" s="188"/>
      <c r="F143" s="117"/>
      <c r="G143" s="117"/>
      <c r="H143" s="339"/>
      <c r="I143" s="200"/>
      <c r="J143" s="170" t="e">
        <f>IF(AND(Q143="",#REF!&gt;0,#REF!&lt;5),K143,)</f>
        <v>#REF!</v>
      </c>
      <c r="K143" s="168" t="str">
        <f>IF(D143="","ZZZ9",IF(AND(#REF!&gt;0,#REF!&lt;5),D143&amp;#REF!,D143&amp;"9"))</f>
        <v>ZZZ9</v>
      </c>
      <c r="L143" s="172">
        <f t="shared" si="3"/>
        <v>999</v>
      </c>
      <c r="M143" s="197">
        <f t="shared" si="4"/>
        <v>999</v>
      </c>
      <c r="N143" s="193"/>
      <c r="O143" s="166"/>
      <c r="P143" s="118">
        <f t="shared" si="5"/>
        <v>999</v>
      </c>
      <c r="Q143" s="97"/>
    </row>
    <row r="144" spans="1:17" ht="12.75">
      <c r="A144" s="173">
        <v>138</v>
      </c>
      <c r="B144" s="95"/>
      <c r="C144" s="95"/>
      <c r="D144" s="96"/>
      <c r="E144" s="188"/>
      <c r="F144" s="117"/>
      <c r="G144" s="117"/>
      <c r="H144" s="339"/>
      <c r="I144" s="200"/>
      <c r="J144" s="170" t="e">
        <f>IF(AND(Q144="",#REF!&gt;0,#REF!&lt;5),K144,)</f>
        <v>#REF!</v>
      </c>
      <c r="K144" s="168" t="str">
        <f>IF(D144="","ZZZ9",IF(AND(#REF!&gt;0,#REF!&lt;5),D144&amp;#REF!,D144&amp;"9"))</f>
        <v>ZZZ9</v>
      </c>
      <c r="L144" s="172">
        <f t="shared" si="3"/>
        <v>999</v>
      </c>
      <c r="M144" s="197">
        <f t="shared" si="4"/>
        <v>999</v>
      </c>
      <c r="N144" s="193"/>
      <c r="O144" s="166"/>
      <c r="P144" s="118">
        <f t="shared" si="5"/>
        <v>999</v>
      </c>
      <c r="Q144" s="97"/>
    </row>
    <row r="145" spans="1:17" ht="12.75">
      <c r="A145" s="173">
        <v>139</v>
      </c>
      <c r="B145" s="95"/>
      <c r="C145" s="95"/>
      <c r="D145" s="96"/>
      <c r="E145" s="188"/>
      <c r="F145" s="117"/>
      <c r="G145" s="117"/>
      <c r="H145" s="339"/>
      <c r="I145" s="200"/>
      <c r="J145" s="170" t="e">
        <f>IF(AND(Q145="",#REF!&gt;0,#REF!&lt;5),K145,)</f>
        <v>#REF!</v>
      </c>
      <c r="K145" s="168" t="str">
        <f>IF(D145="","ZZZ9",IF(AND(#REF!&gt;0,#REF!&lt;5),D145&amp;#REF!,D145&amp;"9"))</f>
        <v>ZZZ9</v>
      </c>
      <c r="L145" s="172">
        <f t="shared" si="3"/>
        <v>999</v>
      </c>
      <c r="M145" s="197">
        <f t="shared" si="4"/>
        <v>999</v>
      </c>
      <c r="N145" s="193"/>
      <c r="O145" s="166"/>
      <c r="P145" s="118">
        <f t="shared" si="5"/>
        <v>999</v>
      </c>
      <c r="Q145" s="97"/>
    </row>
    <row r="146" spans="1:17" ht="12.75">
      <c r="A146" s="173">
        <v>140</v>
      </c>
      <c r="B146" s="95"/>
      <c r="C146" s="95"/>
      <c r="D146" s="96"/>
      <c r="E146" s="188"/>
      <c r="F146" s="117"/>
      <c r="G146" s="117"/>
      <c r="H146" s="339"/>
      <c r="I146" s="200"/>
      <c r="J146" s="170" t="e">
        <f>IF(AND(Q146="",#REF!&gt;0,#REF!&lt;5),K146,)</f>
        <v>#REF!</v>
      </c>
      <c r="K146" s="168" t="str">
        <f>IF(D146="","ZZZ9",IF(AND(#REF!&gt;0,#REF!&lt;5),D146&amp;#REF!,D146&amp;"9"))</f>
        <v>ZZZ9</v>
      </c>
      <c r="L146" s="172">
        <f t="shared" si="3"/>
        <v>999</v>
      </c>
      <c r="M146" s="197">
        <f t="shared" si="4"/>
        <v>999</v>
      </c>
      <c r="N146" s="193"/>
      <c r="O146" s="166"/>
      <c r="P146" s="118">
        <f t="shared" si="5"/>
        <v>999</v>
      </c>
      <c r="Q146" s="97"/>
    </row>
    <row r="147" spans="1:17" ht="12.75">
      <c r="A147" s="173">
        <v>141</v>
      </c>
      <c r="B147" s="95"/>
      <c r="C147" s="95"/>
      <c r="D147" s="96"/>
      <c r="E147" s="188"/>
      <c r="F147" s="117"/>
      <c r="G147" s="117"/>
      <c r="H147" s="339"/>
      <c r="I147" s="200"/>
      <c r="J147" s="170" t="e">
        <f>IF(AND(Q147="",#REF!&gt;0,#REF!&lt;5),K147,)</f>
        <v>#REF!</v>
      </c>
      <c r="K147" s="168" t="str">
        <f>IF(D147="","ZZZ9",IF(AND(#REF!&gt;0,#REF!&lt;5),D147&amp;#REF!,D147&amp;"9"))</f>
        <v>ZZZ9</v>
      </c>
      <c r="L147" s="172">
        <f t="shared" si="3"/>
        <v>999</v>
      </c>
      <c r="M147" s="197">
        <f t="shared" si="4"/>
        <v>999</v>
      </c>
      <c r="N147" s="193"/>
      <c r="O147" s="166"/>
      <c r="P147" s="118">
        <f t="shared" si="5"/>
        <v>999</v>
      </c>
      <c r="Q147" s="97"/>
    </row>
    <row r="148" spans="1:17" ht="12.75">
      <c r="A148" s="173">
        <v>142</v>
      </c>
      <c r="B148" s="95"/>
      <c r="C148" s="95"/>
      <c r="D148" s="96"/>
      <c r="E148" s="188"/>
      <c r="F148" s="117"/>
      <c r="G148" s="117"/>
      <c r="H148" s="339"/>
      <c r="I148" s="200"/>
      <c r="J148" s="170" t="e">
        <f>IF(AND(Q148="",#REF!&gt;0,#REF!&lt;5),K148,)</f>
        <v>#REF!</v>
      </c>
      <c r="K148" s="168" t="str">
        <f>IF(D148="","ZZZ9",IF(AND(#REF!&gt;0,#REF!&lt;5),D148&amp;#REF!,D148&amp;"9"))</f>
        <v>ZZZ9</v>
      </c>
      <c r="L148" s="172">
        <f t="shared" si="3"/>
        <v>999</v>
      </c>
      <c r="M148" s="197">
        <f t="shared" si="4"/>
        <v>999</v>
      </c>
      <c r="N148" s="193"/>
      <c r="O148" s="198"/>
      <c r="P148" s="199">
        <f t="shared" si="5"/>
        <v>999</v>
      </c>
      <c r="Q148" s="200"/>
    </row>
    <row r="149" spans="1:17" ht="12.75">
      <c r="A149" s="173">
        <v>143</v>
      </c>
      <c r="B149" s="95"/>
      <c r="C149" s="95"/>
      <c r="D149" s="96"/>
      <c r="E149" s="188"/>
      <c r="F149" s="117"/>
      <c r="G149" s="117"/>
      <c r="H149" s="339"/>
      <c r="I149" s="200"/>
      <c r="J149" s="170" t="e">
        <f>IF(AND(Q149="",#REF!&gt;0,#REF!&lt;5),K149,)</f>
        <v>#REF!</v>
      </c>
      <c r="K149" s="168" t="str">
        <f>IF(D149="","ZZZ9",IF(AND(#REF!&gt;0,#REF!&lt;5),D149&amp;#REF!,D149&amp;"9"))</f>
        <v>ZZZ9</v>
      </c>
      <c r="L149" s="172">
        <f t="shared" si="3"/>
        <v>999</v>
      </c>
      <c r="M149" s="197">
        <f t="shared" si="4"/>
        <v>999</v>
      </c>
      <c r="N149" s="193"/>
      <c r="O149" s="166"/>
      <c r="P149" s="118">
        <f t="shared" si="5"/>
        <v>999</v>
      </c>
      <c r="Q149" s="97"/>
    </row>
    <row r="150" spans="1:17" ht="12.75">
      <c r="A150" s="173">
        <v>144</v>
      </c>
      <c r="B150" s="95"/>
      <c r="C150" s="95"/>
      <c r="D150" s="96"/>
      <c r="E150" s="188"/>
      <c r="F150" s="117"/>
      <c r="G150" s="117"/>
      <c r="H150" s="339"/>
      <c r="I150" s="200"/>
      <c r="J150" s="170" t="e">
        <f>IF(AND(Q150="",#REF!&gt;0,#REF!&lt;5),K150,)</f>
        <v>#REF!</v>
      </c>
      <c r="K150" s="168" t="str">
        <f>IF(D150="","ZZZ9",IF(AND(#REF!&gt;0,#REF!&lt;5),D150&amp;#REF!,D150&amp;"9"))</f>
        <v>ZZZ9</v>
      </c>
      <c r="L150" s="172">
        <f t="shared" si="3"/>
        <v>999</v>
      </c>
      <c r="M150" s="197">
        <f t="shared" si="4"/>
        <v>999</v>
      </c>
      <c r="N150" s="193"/>
      <c r="O150" s="166"/>
      <c r="P150" s="118">
        <f t="shared" si="5"/>
        <v>999</v>
      </c>
      <c r="Q150" s="97"/>
    </row>
    <row r="151" spans="1:17" ht="12.75">
      <c r="A151" s="173">
        <v>145</v>
      </c>
      <c r="B151" s="95"/>
      <c r="C151" s="95"/>
      <c r="D151" s="96"/>
      <c r="E151" s="188"/>
      <c r="F151" s="117"/>
      <c r="G151" s="117"/>
      <c r="H151" s="339"/>
      <c r="I151" s="200"/>
      <c r="J151" s="170" t="e">
        <f>IF(AND(Q151="",#REF!&gt;0,#REF!&lt;5),K151,)</f>
        <v>#REF!</v>
      </c>
      <c r="K151" s="168" t="str">
        <f>IF(D151="","ZZZ9",IF(AND(#REF!&gt;0,#REF!&lt;5),D151&amp;#REF!,D151&amp;"9"))</f>
        <v>ZZZ9</v>
      </c>
      <c r="L151" s="172">
        <f t="shared" si="3"/>
        <v>999</v>
      </c>
      <c r="M151" s="197">
        <f t="shared" si="4"/>
        <v>999</v>
      </c>
      <c r="N151" s="193"/>
      <c r="O151" s="166"/>
      <c r="P151" s="118">
        <f t="shared" si="5"/>
        <v>999</v>
      </c>
      <c r="Q151" s="97"/>
    </row>
    <row r="152" spans="1:17" ht="12.75">
      <c r="A152" s="173">
        <v>146</v>
      </c>
      <c r="B152" s="95"/>
      <c r="C152" s="95"/>
      <c r="D152" s="96"/>
      <c r="E152" s="188"/>
      <c r="F152" s="117"/>
      <c r="G152" s="117"/>
      <c r="H152" s="339"/>
      <c r="I152" s="200"/>
      <c r="J152" s="170" t="e">
        <f>IF(AND(Q152="",#REF!&gt;0,#REF!&lt;5),K152,)</f>
        <v>#REF!</v>
      </c>
      <c r="K152" s="168" t="str">
        <f>IF(D152="","ZZZ9",IF(AND(#REF!&gt;0,#REF!&lt;5),D152&amp;#REF!,D152&amp;"9"))</f>
        <v>ZZZ9</v>
      </c>
      <c r="L152" s="172">
        <f t="shared" si="3"/>
        <v>999</v>
      </c>
      <c r="M152" s="197">
        <f t="shared" si="4"/>
        <v>999</v>
      </c>
      <c r="N152" s="193"/>
      <c r="O152" s="166"/>
      <c r="P152" s="118">
        <f t="shared" si="5"/>
        <v>999</v>
      </c>
      <c r="Q152" s="97"/>
    </row>
    <row r="153" spans="1:17" ht="12.75">
      <c r="A153" s="173">
        <v>147</v>
      </c>
      <c r="B153" s="95"/>
      <c r="C153" s="95"/>
      <c r="D153" s="96"/>
      <c r="E153" s="188"/>
      <c r="F153" s="117"/>
      <c r="G153" s="117"/>
      <c r="H153" s="339"/>
      <c r="I153" s="200"/>
      <c r="J153" s="170" t="e">
        <f>IF(AND(Q153="",#REF!&gt;0,#REF!&lt;5),K153,)</f>
        <v>#REF!</v>
      </c>
      <c r="K153" s="168" t="str">
        <f>IF(D153="","ZZZ9",IF(AND(#REF!&gt;0,#REF!&lt;5),D153&amp;#REF!,D153&amp;"9"))</f>
        <v>ZZZ9</v>
      </c>
      <c r="L153" s="172">
        <f t="shared" si="3"/>
        <v>999</v>
      </c>
      <c r="M153" s="197">
        <f t="shared" si="4"/>
        <v>999</v>
      </c>
      <c r="N153" s="193"/>
      <c r="O153" s="166"/>
      <c r="P153" s="118">
        <f t="shared" si="5"/>
        <v>999</v>
      </c>
      <c r="Q153" s="97"/>
    </row>
    <row r="154" spans="1:17" ht="12.75">
      <c r="A154" s="173">
        <v>148</v>
      </c>
      <c r="B154" s="95"/>
      <c r="C154" s="95"/>
      <c r="D154" s="96"/>
      <c r="E154" s="188"/>
      <c r="F154" s="117"/>
      <c r="G154" s="117"/>
      <c r="H154" s="339"/>
      <c r="I154" s="200"/>
      <c r="J154" s="170" t="e">
        <f>IF(AND(Q154="",#REF!&gt;0,#REF!&lt;5),K154,)</f>
        <v>#REF!</v>
      </c>
      <c r="K154" s="168" t="str">
        <f>IF(D154="","ZZZ9",IF(AND(#REF!&gt;0,#REF!&lt;5),D154&amp;#REF!,D154&amp;"9"))</f>
        <v>ZZZ9</v>
      </c>
      <c r="L154" s="172">
        <f t="shared" si="3"/>
        <v>999</v>
      </c>
      <c r="M154" s="197">
        <f t="shared" si="4"/>
        <v>999</v>
      </c>
      <c r="N154" s="193"/>
      <c r="O154" s="166"/>
      <c r="P154" s="118">
        <f t="shared" si="5"/>
        <v>999</v>
      </c>
      <c r="Q154" s="97"/>
    </row>
    <row r="155" spans="1:17" ht="12.75">
      <c r="A155" s="173">
        <v>149</v>
      </c>
      <c r="B155" s="95"/>
      <c r="C155" s="95"/>
      <c r="D155" s="96"/>
      <c r="E155" s="188"/>
      <c r="F155" s="117"/>
      <c r="G155" s="117"/>
      <c r="H155" s="339"/>
      <c r="I155" s="200"/>
      <c r="J155" s="170" t="e">
        <f>IF(AND(Q155="",#REF!&gt;0,#REF!&lt;5),K155,)</f>
        <v>#REF!</v>
      </c>
      <c r="K155" s="168" t="str">
        <f>IF(D155="","ZZZ9",IF(AND(#REF!&gt;0,#REF!&lt;5),D155&amp;#REF!,D155&amp;"9"))</f>
        <v>ZZZ9</v>
      </c>
      <c r="L155" s="172">
        <f t="shared" si="3"/>
        <v>999</v>
      </c>
      <c r="M155" s="197">
        <f t="shared" si="4"/>
        <v>999</v>
      </c>
      <c r="N155" s="193"/>
      <c r="O155" s="166"/>
      <c r="P155" s="118">
        <f t="shared" si="5"/>
        <v>999</v>
      </c>
      <c r="Q155" s="97"/>
    </row>
    <row r="156" spans="1:17" ht="12.75">
      <c r="A156" s="173">
        <v>150</v>
      </c>
      <c r="B156" s="95"/>
      <c r="C156" s="95"/>
      <c r="D156" s="96"/>
      <c r="E156" s="188"/>
      <c r="F156" s="117"/>
      <c r="G156" s="117"/>
      <c r="H156" s="339"/>
      <c r="I156" s="200"/>
      <c r="J156" s="170" t="e">
        <f>IF(AND(Q156="",#REF!&gt;0,#REF!&lt;5),K156,)</f>
        <v>#REF!</v>
      </c>
      <c r="K156" s="168" t="str">
        <f>IF(D156="","ZZZ9",IF(AND(#REF!&gt;0,#REF!&lt;5),D156&amp;#REF!,D156&amp;"9"))</f>
        <v>ZZZ9</v>
      </c>
      <c r="L156" s="172">
        <f t="shared" si="3"/>
        <v>999</v>
      </c>
      <c r="M156" s="197">
        <f t="shared" si="4"/>
        <v>999</v>
      </c>
      <c r="N156" s="193"/>
      <c r="O156" s="166"/>
      <c r="P156" s="118">
        <f t="shared" si="5"/>
        <v>999</v>
      </c>
      <c r="Q156" s="9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2020-09-18T20:04:09Z</dcterms:modified>
  <cp:category>Forms</cp:category>
  <cp:version/>
  <cp:contentType/>
  <cp:contentStatus/>
</cp:coreProperties>
</file>