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884" activeTab="11"/>
  </bookViews>
  <sheets>
    <sheet name="Altalanos" sheetId="1" r:id="rId1"/>
    <sheet name="Birók" sheetId="2" r:id="rId2"/>
    <sheet name="35elő" sheetId="3" r:id="rId3"/>
    <sheet name="Fe35+" sheetId="4" r:id="rId4"/>
    <sheet name="45elő" sheetId="5" r:id="rId5"/>
    <sheet name="Fe45+" sheetId="6" r:id="rId6"/>
    <sheet name="55elő" sheetId="7" r:id="rId7"/>
    <sheet name="Fe55+" sheetId="8" r:id="rId8"/>
    <sheet name="60elő" sheetId="9" r:id="rId9"/>
    <sheet name="Fe60+" sheetId="10" r:id="rId10"/>
    <sheet name="65elő" sheetId="11" r:id="rId11"/>
    <sheet name="Fe65+" sheetId="12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'35elő'!$1:$6</definedName>
    <definedName name="_xlnm.Print_Titles" localSheetId="4">'45elő'!$1:$6</definedName>
    <definedName name="_xlnm.Print_Titles" localSheetId="6">'55elő'!$1:$6</definedName>
    <definedName name="_xlnm.Print_Titles" localSheetId="8">'60elő'!$1:$6</definedName>
    <definedName name="_xlnm.Print_Titles" localSheetId="10">'65elő'!$1:$6</definedName>
    <definedName name="_xlnm.Print_Area" localSheetId="2">'35elő'!$A$1:$Q$134</definedName>
    <definedName name="_xlnm.Print_Area" localSheetId="4">'45elő'!$A$1:$Q$134</definedName>
    <definedName name="_xlnm.Print_Area" localSheetId="6">'55elő'!$A$1:$Q$134</definedName>
    <definedName name="_xlnm.Print_Area" localSheetId="8">'60elő'!$A$1:$Q$134</definedName>
    <definedName name="_xlnm.Print_Area" localSheetId="10">'65elő'!$A$1:$Q$134</definedName>
    <definedName name="_xlnm.Print_Area" localSheetId="1">'Birók'!$A$1:$N$29</definedName>
    <definedName name="_xlnm.Print_Area" localSheetId="3">'Fe35+'!$A$1:$M$41</definedName>
    <definedName name="_xlnm.Print_Area" localSheetId="5">'Fe45+'!$A$1:$R$57</definedName>
    <definedName name="_xlnm.Print_Area" localSheetId="7">'Fe55+'!$A$1:$R$57</definedName>
    <definedName name="_xlnm.Print_Area" localSheetId="9">'Fe60+'!$A$1:$M$41</definedName>
    <definedName name="_xlnm.Print_Area" localSheetId="11">'Fe65+'!$A$1:$R$57</definedName>
  </definedNames>
  <calcPr fullCalcOnLoad="1"/>
</workbook>
</file>

<file path=xl/comments11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2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<sst xmlns="http://schemas.openxmlformats.org/spreadsheetml/2006/main" count="780" uniqueCount="243">
  <si>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</si>
  <si>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</si>
  <si>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</si>
  <si>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</si>
  <si>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</si>
  <si>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</si>
  <si>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</si>
  <si>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</si>
  <si>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</si>
  <si>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</si>
  <si>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</si>
  <si>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</si>
  <si>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</si>
  <si>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</si>
  <si>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</si>
  <si>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</si>
  <si>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</si>
  <si>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</si>
  <si>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</si>
  <si>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</si>
  <si>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</si>
  <si>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</si>
  <si>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</si>
  <si>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</si>
  <si>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</si>
  <si>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</si>
  <si>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</si>
  <si>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</si>
  <si>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</si>
  <si>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</si>
  <si>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</si>
  <si>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</si>
  <si>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</si>
  <si>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</si>
  <si>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</si>
  <si>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</si>
  <si>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</si>
  <si>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</si>
  <si>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</si>
  <si>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</si>
  <si>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</si>
  <si>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</si>
  <si>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</si>
  <si>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</si>
  <si>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</si>
  <si>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</si>
  <si>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</si>
  <si>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</si>
  <si>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</si>
  <si>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</si>
  <si>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</si>
  <si>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</si>
  <si>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</si>
  <si>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</si>
  <si>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</si>
  <si>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</si>
  <si>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</si>
  <si>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</si>
  <si>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</si>
  <si>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</si>
  <si>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</si>
  <si>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</si>
  <si>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</si>
  <si>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</si>
  <si>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</si>
  <si>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</si>
  <si>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</si>
  <si>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</si>
  <si>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</si>
  <si>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</si>
  <si>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</si>
  <si>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</si>
  <si>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</si>
  <si>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</si>
  <si>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</si>
  <si>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</si>
  <si>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</si>
  <si>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</si>
  <si>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</si>
  <si>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</si>
  <si>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</si>
  <si>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</si>
  <si>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</si>
  <si>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</si>
  <si>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</si>
  <si>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</si>
  <si>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</si>
  <si>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</si>
  <si>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</si>
  <si>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</si>
  <si>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</si>
  <si>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</si>
  <si>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</si>
  <si>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</si>
  <si>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</si>
  <si>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</si>
  <si>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</si>
  <si>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</si>
  <si>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</si>
  <si>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</si>
  <si>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</si>
  <si>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</si>
  <si>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</si>
  <si>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Budapest</t>
  </si>
  <si>
    <t>Kádár László</t>
  </si>
  <si>
    <t>Halmy</t>
  </si>
  <si>
    <t>Zsolt</t>
  </si>
  <si>
    <t>840814</t>
  </si>
  <si>
    <t>Szentkirályi</t>
  </si>
  <si>
    <t>Csaba</t>
  </si>
  <si>
    <t>760804</t>
  </si>
  <si>
    <t>Almási</t>
  </si>
  <si>
    <t>Zoltán</t>
  </si>
  <si>
    <t>Halászy</t>
  </si>
  <si>
    <t>Tamás</t>
  </si>
  <si>
    <t>760204</t>
  </si>
  <si>
    <t>17h után</t>
  </si>
  <si>
    <t>Erdei</t>
  </si>
  <si>
    <t>670105</t>
  </si>
  <si>
    <t>Mészáros</t>
  </si>
  <si>
    <t>András</t>
  </si>
  <si>
    <t>740210</t>
  </si>
  <si>
    <t>Benedek</t>
  </si>
  <si>
    <t>Viktor</t>
  </si>
  <si>
    <t>750117</t>
  </si>
  <si>
    <t>Kiss</t>
  </si>
  <si>
    <t>Sándor</t>
  </si>
  <si>
    <t>730201</t>
  </si>
  <si>
    <t>Szúdy</t>
  </si>
  <si>
    <t>Péter</t>
  </si>
  <si>
    <t>740827</t>
  </si>
  <si>
    <t>Szamkó</t>
  </si>
  <si>
    <t>István</t>
  </si>
  <si>
    <t>740505</t>
  </si>
  <si>
    <t>Kovács</t>
  </si>
  <si>
    <t>Attila</t>
  </si>
  <si>
    <t>750513</t>
  </si>
  <si>
    <t>Vass</t>
  </si>
  <si>
    <t>740528</t>
  </si>
  <si>
    <t xml:space="preserve">Gál </t>
  </si>
  <si>
    <t>710705</t>
  </si>
  <si>
    <t>72</t>
  </si>
  <si>
    <t>Fe35+</t>
  </si>
  <si>
    <t>Fe55+</t>
  </si>
  <si>
    <t>Fe45+</t>
  </si>
  <si>
    <t>Szabó</t>
  </si>
  <si>
    <t>Vizi</t>
  </si>
  <si>
    <t>Ferenc</t>
  </si>
  <si>
    <t>Dobosi</t>
  </si>
  <si>
    <t>641003</t>
  </si>
  <si>
    <t>560907</t>
  </si>
  <si>
    <t>651031</t>
  </si>
  <si>
    <t>Varga</t>
  </si>
  <si>
    <t>641115</t>
  </si>
  <si>
    <t>Szigeti</t>
  </si>
  <si>
    <t>631203</t>
  </si>
  <si>
    <t>Remecz</t>
  </si>
  <si>
    <t>650717</t>
  </si>
  <si>
    <t>Barta</t>
  </si>
  <si>
    <t>651003</t>
  </si>
  <si>
    <t xml:space="preserve">Jámbor </t>
  </si>
  <si>
    <t>650329</t>
  </si>
  <si>
    <t>Czinege</t>
  </si>
  <si>
    <t>620826</t>
  </si>
  <si>
    <t>Reményi</t>
  </si>
  <si>
    <t>Béla</t>
  </si>
  <si>
    <t>Fe60+</t>
  </si>
  <si>
    <t>Vogl</t>
  </si>
  <si>
    <t>Bertalan</t>
  </si>
  <si>
    <t>581126</t>
  </si>
  <si>
    <t>Fabók</t>
  </si>
  <si>
    <t>János</t>
  </si>
  <si>
    <t>600930</t>
  </si>
  <si>
    <t>Sákovics</t>
  </si>
  <si>
    <t>590923</t>
  </si>
  <si>
    <t>Fe65+</t>
  </si>
  <si>
    <t>2020.07.17-19</t>
  </si>
  <si>
    <t>GANZ EKM</t>
  </si>
  <si>
    <t>Varannai Csaba</t>
  </si>
  <si>
    <t>Váradi</t>
  </si>
  <si>
    <t>Iván</t>
  </si>
  <si>
    <t>510414</t>
  </si>
  <si>
    <t>Lipták</t>
  </si>
  <si>
    <t>László</t>
  </si>
  <si>
    <t>550320</t>
  </si>
  <si>
    <t>Takách</t>
  </si>
  <si>
    <t>Gusztáv</t>
  </si>
  <si>
    <t>540919</t>
  </si>
  <si>
    <t>Kovács S</t>
  </si>
  <si>
    <t>Ottó</t>
  </si>
  <si>
    <t>Bajka</t>
  </si>
  <si>
    <t>Pál</t>
  </si>
  <si>
    <t>540409</t>
  </si>
  <si>
    <t>Fülöp</t>
  </si>
  <si>
    <t>520210</t>
  </si>
  <si>
    <t>Scherer</t>
  </si>
  <si>
    <t>540607</t>
  </si>
  <si>
    <t>Pázmándi</t>
  </si>
  <si>
    <t>József</t>
  </si>
  <si>
    <t>530426</t>
  </si>
  <si>
    <t>Antal</t>
  </si>
  <si>
    <t>520425</t>
  </si>
  <si>
    <t xml:space="preserve"> Jáger</t>
  </si>
  <si>
    <t>Szentes Béla Emlékverseny 2020</t>
  </si>
  <si>
    <t>b</t>
  </si>
  <si>
    <t>a</t>
  </si>
  <si>
    <t>x</t>
  </si>
  <si>
    <t>8/3</t>
  </si>
  <si>
    <t>3/8</t>
  </si>
  <si>
    <t>3/0 jn ny</t>
  </si>
  <si>
    <t>0/3 jn v</t>
  </si>
  <si>
    <t>jn v</t>
  </si>
  <si>
    <t>jn ny</t>
  </si>
  <si>
    <t>6/0 6/1</t>
  </si>
  <si>
    <t>jn</t>
  </si>
  <si>
    <t>6/1 6/2</t>
  </si>
  <si>
    <t>6/2 6/0</t>
  </si>
  <si>
    <t>6/2 6/2</t>
  </si>
  <si>
    <t>8/0</t>
  </si>
  <si>
    <t>0/8</t>
  </si>
  <si>
    <t>7/3</t>
  </si>
  <si>
    <t>6/0 6/0</t>
  </si>
  <si>
    <t>6/1 6/1</t>
  </si>
  <si>
    <t>6/2 6/1</t>
  </si>
  <si>
    <t>3/6 6/3 10/2</t>
  </si>
  <si>
    <t>6/3 3/6 2/10</t>
  </si>
  <si>
    <t>6/1 4/6 10/8</t>
  </si>
  <si>
    <t>6/0 6/3</t>
  </si>
  <si>
    <t>2/6 6/2 10/5</t>
  </si>
  <si>
    <t>7/5 6/3</t>
  </si>
  <si>
    <t>2/6 6/2 10/8</t>
  </si>
  <si>
    <t>6/2 6/4</t>
  </si>
  <si>
    <t>6/1 6/3</t>
  </si>
  <si>
    <t>4/8</t>
  </si>
  <si>
    <t>8/4</t>
  </si>
  <si>
    <t>6/0 6/2</t>
  </si>
  <si>
    <t>6/3 6/0</t>
  </si>
  <si>
    <t>800106</t>
  </si>
  <si>
    <t>Matécsa</t>
  </si>
  <si>
    <t>félbeszakadt / döntetlen</t>
  </si>
  <si>
    <t>CZINEGE</t>
  </si>
  <si>
    <t>6/4 6/4</t>
  </si>
  <si>
    <t>pontok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</si>
</sst>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0.0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9" fillId="38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42" fillId="39" borderId="32" xfId="0" applyFont="1" applyFill="1" applyBorder="1" applyAlignment="1">
      <alignment horizontal="right" vertical="center"/>
    </xf>
    <xf numFmtId="0" fontId="4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39" borderId="26" xfId="0" applyFont="1" applyFill="1" applyBorder="1" applyAlignment="1">
      <alignment horizontal="right" vertical="center"/>
    </xf>
    <xf numFmtId="49" fontId="40" fillId="0" borderId="16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26" xfId="0" applyFont="1" applyBorder="1" applyAlignment="1">
      <alignment vertical="center"/>
    </xf>
    <xf numFmtId="49" fontId="40" fillId="0" borderId="26" xfId="0" applyNumberFormat="1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40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49" fontId="28" fillId="37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7" borderId="0" xfId="0" applyNumberFormat="1" applyFont="1" applyFill="1" applyAlignment="1">
      <alignment vertical="center"/>
    </xf>
    <xf numFmtId="49" fontId="45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4" fillId="33" borderId="26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4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42" fillId="39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0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49" fontId="47" fillId="0" borderId="0" xfId="0" applyNumberFormat="1" applyFont="1" applyAlignment="1">
      <alignment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38" fillId="0" borderId="16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 shrinkToFit="1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4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21" fillId="37" borderId="36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9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36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9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9" fillId="40" borderId="0" xfId="0" applyFont="1" applyFill="1" applyAlignment="1">
      <alignment/>
    </xf>
    <xf numFmtId="0" fontId="49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0" fillId="40" borderId="16" xfId="0" applyFill="1" applyBorder="1" applyAlignment="1">
      <alignment horizontal="center"/>
    </xf>
    <xf numFmtId="0" fontId="50" fillId="37" borderId="16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50" fillId="37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91" fillId="0" borderId="0" xfId="0" applyFont="1" applyAlignment="1">
      <alignment horizontal="right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33" fillId="44" borderId="24" xfId="0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49" fontId="10" fillId="35" borderId="33" xfId="0" applyNumberFormat="1" applyFont="1" applyFill="1" applyBorder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1" fillId="33" borderId="0" xfId="0" applyNumberFormat="1" applyFont="1" applyFill="1" applyAlignment="1">
      <alignment horizontal="right" vertical="center"/>
    </xf>
    <xf numFmtId="0" fontId="31" fillId="33" borderId="0" xfId="0" applyNumberFormat="1" applyFont="1" applyFill="1" applyAlignment="1">
      <alignment horizontal="center" vertical="center"/>
    </xf>
    <xf numFmtId="0" fontId="31" fillId="33" borderId="0" xfId="0" applyNumberFormat="1" applyFont="1" applyFill="1" applyAlignment="1">
      <alignment horizontal="left" vertical="center"/>
    </xf>
    <xf numFmtId="0" fontId="31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Alignment="1">
      <alignment vertic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0" fillId="37" borderId="16" xfId="0" applyFont="1" applyFill="1" applyBorder="1" applyAlignment="1">
      <alignment vertical="center" shrinkToFit="1"/>
    </xf>
    <xf numFmtId="0" fontId="0" fillId="0" borderId="27" xfId="0" applyFont="1" applyBorder="1" applyAlignment="1">
      <alignment vertical="center"/>
    </xf>
    <xf numFmtId="0" fontId="52" fillId="37" borderId="0" xfId="0" applyNumberFormat="1" applyFont="1" applyFill="1" applyAlignment="1">
      <alignment horizontal="left"/>
    </xf>
    <xf numFmtId="49" fontId="0" fillId="37" borderId="0" xfId="0" applyNumberFormat="1" applyFill="1" applyAlignment="1">
      <alignment/>
    </xf>
    <xf numFmtId="14" fontId="23" fillId="33" borderId="37" xfId="0" applyNumberFormat="1" applyFont="1" applyFill="1" applyBorder="1" applyAlignment="1">
      <alignment horizontal="left" vertical="center" wrapTex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49" fontId="0" fillId="33" borderId="14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49" fontId="0" fillId="45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14" fontId="16" fillId="0" borderId="15" xfId="0" applyNumberFormat="1" applyFont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33" borderId="14" xfId="0" applyFill="1" applyBorder="1" applyAlignment="1">
      <alignment vertical="center"/>
    </xf>
    <xf numFmtId="0" fontId="92" fillId="33" borderId="0" xfId="0" applyNumberFormat="1" applyFont="1" applyFill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199" fontId="93" fillId="0" borderId="16" xfId="0" applyNumberFormat="1" applyFont="1" applyBorder="1" applyAlignment="1">
      <alignment horizontal="center" vertical="center"/>
    </xf>
    <xf numFmtId="199" fontId="93" fillId="0" borderId="0" xfId="0" applyNumberFormat="1" applyFont="1" applyBorder="1" applyAlignment="1">
      <alignment horizontal="center" vertical="center"/>
    </xf>
    <xf numFmtId="1" fontId="93" fillId="0" borderId="16" xfId="0" applyNumberFormat="1" applyFont="1" applyBorder="1" applyAlignment="1">
      <alignment horizontal="center" vertical="center"/>
    </xf>
    <xf numFmtId="1" fontId="93" fillId="0" borderId="0" xfId="0" applyNumberFormat="1" applyFont="1" applyBorder="1" applyAlignment="1">
      <alignment horizontal="center" vertical="center"/>
    </xf>
    <xf numFmtId="0" fontId="94" fillId="46" borderId="45" xfId="0" applyNumberFormat="1" applyFont="1" applyFill="1" applyBorder="1" applyAlignment="1">
      <alignment horizontal="center"/>
    </xf>
    <xf numFmtId="0" fontId="94" fillId="37" borderId="0" xfId="0" applyFont="1" applyFill="1" applyAlignment="1">
      <alignment horizontal="center"/>
    </xf>
    <xf numFmtId="0" fontId="94" fillId="37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36"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0</xdr:rowOff>
    </xdr:from>
    <xdr:to>
      <xdr:col>12</xdr:col>
      <xdr:colOff>438150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0</xdr:row>
      <xdr:rowOff>0</xdr:rowOff>
    </xdr:from>
    <xdr:to>
      <xdr:col>19</xdr:col>
      <xdr:colOff>9525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38100</xdr:rowOff>
    </xdr:from>
    <xdr:to>
      <xdr:col>17</xdr:col>
      <xdr:colOff>57150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0</xdr:colOff>
      <xdr:row>2</xdr:row>
      <xdr:rowOff>19050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4" sqref="A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24" t="s">
        <v>96</v>
      </c>
      <c r="B1" s="3"/>
      <c r="C1" s="3"/>
      <c r="D1" s="225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55" t="s">
        <v>20</v>
      </c>
      <c r="B5" s="21"/>
      <c r="C5" s="21"/>
      <c r="D5" s="21"/>
      <c r="E5" s="391"/>
      <c r="F5" s="22"/>
      <c r="G5" s="23"/>
    </row>
    <row r="6" spans="1:7" s="2" customFormat="1" ht="26.25">
      <c r="A6" s="421" t="s">
        <v>203</v>
      </c>
      <c r="B6" s="392"/>
      <c r="C6" s="24"/>
      <c r="D6" s="25"/>
      <c r="E6" s="26"/>
      <c r="F6" s="5"/>
      <c r="G6" s="5"/>
    </row>
    <row r="7" spans="1:7" s="18" customFormat="1" ht="15" customHeight="1">
      <c r="A7" s="372" t="s">
        <v>97</v>
      </c>
      <c r="B7" s="372" t="s">
        <v>98</v>
      </c>
      <c r="C7" s="372" t="s">
        <v>99</v>
      </c>
      <c r="D7" s="372" t="s">
        <v>100</v>
      </c>
      <c r="E7" s="372" t="s">
        <v>101</v>
      </c>
      <c r="F7" s="22"/>
      <c r="G7" s="23"/>
    </row>
    <row r="8" spans="1:7" s="2" customFormat="1" ht="16.5" customHeight="1">
      <c r="A8" s="289" t="s">
        <v>142</v>
      </c>
      <c r="B8" s="289" t="s">
        <v>144</v>
      </c>
      <c r="C8" s="289" t="s">
        <v>143</v>
      </c>
      <c r="D8" s="289" t="s">
        <v>166</v>
      </c>
      <c r="E8" s="289" t="s">
        <v>175</v>
      </c>
      <c r="F8" s="5"/>
      <c r="G8" s="5"/>
    </row>
    <row r="9" spans="1:7" s="2" customFormat="1" ht="15" customHeight="1">
      <c r="A9" s="255" t="s">
        <v>21</v>
      </c>
      <c r="B9" s="21"/>
      <c r="C9" s="256" t="s">
        <v>22</v>
      </c>
      <c r="D9" s="256"/>
      <c r="E9" s="257" t="s">
        <v>23</v>
      </c>
      <c r="F9" s="5"/>
      <c r="G9" s="5"/>
    </row>
    <row r="10" spans="1:7" s="2" customFormat="1" ht="12.75">
      <c r="A10" s="29" t="s">
        <v>176</v>
      </c>
      <c r="B10" s="30"/>
      <c r="C10" s="31" t="s">
        <v>103</v>
      </c>
      <c r="D10" s="256" t="s">
        <v>65</v>
      </c>
      <c r="E10" s="377" t="s">
        <v>104</v>
      </c>
      <c r="F10" s="5"/>
      <c r="G10" s="5"/>
    </row>
    <row r="11" spans="1:7" ht="12.75">
      <c r="A11" s="20"/>
      <c r="B11" s="21"/>
      <c r="C11" s="280" t="s">
        <v>63</v>
      </c>
      <c r="D11" s="280" t="s">
        <v>93</v>
      </c>
      <c r="E11" s="280" t="s">
        <v>94</v>
      </c>
      <c r="F11" s="33"/>
      <c r="G11" s="33"/>
    </row>
    <row r="12" spans="1:7" s="2" customFormat="1" ht="12.75">
      <c r="A12" s="226"/>
      <c r="B12" s="5"/>
      <c r="C12" s="290"/>
      <c r="D12" s="290" t="s">
        <v>177</v>
      </c>
      <c r="E12" s="290" t="s">
        <v>178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71"/>
      <c r="C17" s="227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5">
    <tabColor indexed="11"/>
  </sheetPr>
  <dimension ref="A1:AK4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438" t="str">
        <f>Altalanos!$A$6</f>
        <v>Szentes Béla Emlékverseny 2020</v>
      </c>
      <c r="B1" s="438"/>
      <c r="C1" s="438"/>
      <c r="D1" s="438"/>
      <c r="E1" s="438"/>
      <c r="F1" s="438"/>
      <c r="G1" s="292"/>
      <c r="H1" s="295" t="s">
        <v>53</v>
      </c>
      <c r="I1" s="293"/>
      <c r="J1" s="294"/>
      <c r="L1" s="296"/>
      <c r="M1" s="318"/>
      <c r="N1" s="320"/>
      <c r="O1" s="320" t="s">
        <v>14</v>
      </c>
      <c r="P1" s="320"/>
      <c r="Q1" s="321"/>
      <c r="R1" s="320"/>
      <c r="S1" s="322"/>
      <c r="AB1" s="380" t="e">
        <f>IF(Y5=1,CONCATENATE(VLOOKUP(Y3,AA16:AH27,2)),CONCATENATE(VLOOKUP(Y3,AA2:AK13,2)))</f>
        <v>#N/A</v>
      </c>
      <c r="AC1" s="380" t="e">
        <f>IF(Y5=1,CONCATENATE(VLOOKUP(Y3,AA16:AK27,3)),CONCATENATE(VLOOKUP(Y3,AA2:AK13,3)))</f>
        <v>#N/A</v>
      </c>
      <c r="AD1" s="380" t="e">
        <f>IF(Y5=1,CONCATENATE(VLOOKUP(Y3,AA16:AK27,4)),CONCATENATE(VLOOKUP(Y3,AA2:AK13,4)))</f>
        <v>#N/A</v>
      </c>
      <c r="AE1" s="380" t="e">
        <f>IF(Y5=1,CONCATENATE(VLOOKUP(Y3,AA16:AK27,5)),CONCATENATE(VLOOKUP(Y3,AA2:AK13,5)))</f>
        <v>#N/A</v>
      </c>
      <c r="AF1" s="380" t="e">
        <f>IF(Y5=1,CONCATENATE(VLOOKUP(Y3,AA16:AK27,6)),CONCATENATE(VLOOKUP(Y3,AA2:AK13,6)))</f>
        <v>#N/A</v>
      </c>
      <c r="AG1" s="380" t="e">
        <f>IF(Y5=1,CONCATENATE(VLOOKUP(Y3,AA16:AK27,7)),CONCATENATE(VLOOKUP(Y3,AA2:AK13,7)))</f>
        <v>#N/A</v>
      </c>
      <c r="AH1" s="380" t="e">
        <f>IF(Y5=1,CONCATENATE(VLOOKUP(Y3,AA16:AK27,8)),CONCATENATE(VLOOKUP(Y3,AA2:AK13,8)))</f>
        <v>#N/A</v>
      </c>
      <c r="AI1" s="380" t="e">
        <f>IF(Y5=1,CONCATENATE(VLOOKUP(Y3,AA16:AK27,9)),CONCATENATE(VLOOKUP(Y3,AA2:AK13,9)))</f>
        <v>#N/A</v>
      </c>
      <c r="AJ1" s="380" t="e">
        <f>IF(Y5=1,CONCATENATE(VLOOKUP(Y3,AA16:AK27,10)),CONCATENATE(VLOOKUP(Y3,AA2:AK13,10)))</f>
        <v>#N/A</v>
      </c>
      <c r="AK1" s="380" t="e">
        <f>IF(Y5=1,CONCATENATE(VLOOKUP(Y3,AA16:AK27,11)),CONCATENATE(VLOOKUP(Y3,AA2:AK13,11)))</f>
        <v>#N/A</v>
      </c>
    </row>
    <row r="2" spans="1:37" ht="15">
      <c r="A2" s="297" t="s">
        <v>52</v>
      </c>
      <c r="B2" s="298"/>
      <c r="C2" s="298"/>
      <c r="D2" s="298"/>
      <c r="E2" s="435" t="str">
        <f>Altalanos!$D$8</f>
        <v>Fe60+</v>
      </c>
      <c r="F2" s="298"/>
      <c r="G2" s="299"/>
      <c r="H2" s="300"/>
      <c r="I2" s="300"/>
      <c r="J2" s="301"/>
      <c r="K2" s="296"/>
      <c r="L2" s="296"/>
      <c r="M2" s="319"/>
      <c r="N2" s="323"/>
      <c r="O2" s="324"/>
      <c r="P2" s="323"/>
      <c r="Q2" s="324"/>
      <c r="R2" s="323"/>
      <c r="S2" s="322"/>
      <c r="Y2" s="375"/>
      <c r="Z2" s="374"/>
      <c r="AA2" s="374" t="s">
        <v>66</v>
      </c>
      <c r="AB2" s="378">
        <v>150</v>
      </c>
      <c r="AC2" s="378">
        <v>120</v>
      </c>
      <c r="AD2" s="378">
        <v>100</v>
      </c>
      <c r="AE2" s="378">
        <v>80</v>
      </c>
      <c r="AF2" s="378">
        <v>70</v>
      </c>
      <c r="AG2" s="378">
        <v>60</v>
      </c>
      <c r="AH2" s="378">
        <v>55</v>
      </c>
      <c r="AI2" s="378">
        <v>50</v>
      </c>
      <c r="AJ2" s="378">
        <v>45</v>
      </c>
      <c r="AK2" s="378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3"/>
      <c r="K3" s="51"/>
      <c r="L3" s="52"/>
      <c r="M3" s="52" t="s">
        <v>31</v>
      </c>
      <c r="N3" s="326"/>
      <c r="O3" s="325"/>
      <c r="P3" s="326"/>
      <c r="Q3" s="365" t="s">
        <v>74</v>
      </c>
      <c r="R3" s="366" t="s">
        <v>80</v>
      </c>
      <c r="S3" s="366" t="s">
        <v>75</v>
      </c>
      <c r="Y3" s="374">
        <f>IF(H4="OB","A",IF(H4="IX","W",H4))</f>
        <v>0</v>
      </c>
      <c r="Z3" s="374"/>
      <c r="AA3" s="374" t="s">
        <v>83</v>
      </c>
      <c r="AB3" s="378">
        <v>120</v>
      </c>
      <c r="AC3" s="378">
        <v>90</v>
      </c>
      <c r="AD3" s="378">
        <v>65</v>
      </c>
      <c r="AE3" s="378">
        <v>55</v>
      </c>
      <c r="AF3" s="378">
        <v>50</v>
      </c>
      <c r="AG3" s="378">
        <v>45</v>
      </c>
      <c r="AH3" s="378">
        <v>40</v>
      </c>
      <c r="AI3" s="378">
        <v>35</v>
      </c>
      <c r="AJ3" s="378">
        <v>25</v>
      </c>
      <c r="AK3" s="378">
        <v>20</v>
      </c>
    </row>
    <row r="4" spans="1:37" ht="13.5" thickBot="1">
      <c r="A4" s="439" t="str">
        <f>Altalanos!$A$10</f>
        <v>2020.07.17-19</v>
      </c>
      <c r="B4" s="439"/>
      <c r="C4" s="439"/>
      <c r="D4" s="302"/>
      <c r="E4" s="303" t="str">
        <f>Altalanos!$C$10</f>
        <v>Budapest</v>
      </c>
      <c r="F4" s="303"/>
      <c r="G4" s="303"/>
      <c r="H4" s="305"/>
      <c r="I4" s="303"/>
      <c r="J4" s="304"/>
      <c r="K4" s="305"/>
      <c r="L4" s="376"/>
      <c r="M4" s="306" t="str">
        <f>Altalanos!$E$10</f>
        <v>Kádár László</v>
      </c>
      <c r="N4" s="327"/>
      <c r="O4" s="328"/>
      <c r="P4" s="327"/>
      <c r="Q4" s="367" t="s">
        <v>81</v>
      </c>
      <c r="R4" s="368" t="s">
        <v>76</v>
      </c>
      <c r="S4" s="368" t="s">
        <v>77</v>
      </c>
      <c r="Y4" s="374"/>
      <c r="Z4" s="374"/>
      <c r="AA4" s="374" t="s">
        <v>84</v>
      </c>
      <c r="AB4" s="378">
        <v>90</v>
      </c>
      <c r="AC4" s="378">
        <v>60</v>
      </c>
      <c r="AD4" s="378">
        <v>45</v>
      </c>
      <c r="AE4" s="378">
        <v>34</v>
      </c>
      <c r="AF4" s="378">
        <v>27</v>
      </c>
      <c r="AG4" s="378">
        <v>22</v>
      </c>
      <c r="AH4" s="378">
        <v>18</v>
      </c>
      <c r="AI4" s="378">
        <v>15</v>
      </c>
      <c r="AJ4" s="378">
        <v>12</v>
      </c>
      <c r="AK4" s="378">
        <v>9</v>
      </c>
    </row>
    <row r="5" spans="1:37" ht="12.75">
      <c r="A5" s="33"/>
      <c r="B5" s="33" t="s">
        <v>50</v>
      </c>
      <c r="C5" s="317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358" t="s">
        <v>70</v>
      </c>
      <c r="L5" s="358" t="s">
        <v>71</v>
      </c>
      <c r="M5" s="358" t="s">
        <v>72</v>
      </c>
      <c r="N5" s="322"/>
      <c r="O5" s="322"/>
      <c r="P5" s="322"/>
      <c r="Q5" s="369" t="s">
        <v>82</v>
      </c>
      <c r="R5" s="370" t="s">
        <v>78</v>
      </c>
      <c r="S5" s="370" t="s">
        <v>79</v>
      </c>
      <c r="Y5" s="374">
        <f>IF(OR(Altalanos!$A$8="F1",Altalanos!$A$8="F2",Altalanos!$A$8="N1",Altalanos!$A$8="N2"),1,2)</f>
        <v>2</v>
      </c>
      <c r="Z5" s="374"/>
      <c r="AA5" s="374" t="s">
        <v>85</v>
      </c>
      <c r="AB5" s="378">
        <v>60</v>
      </c>
      <c r="AC5" s="378">
        <v>40</v>
      </c>
      <c r="AD5" s="378">
        <v>30</v>
      </c>
      <c r="AE5" s="378">
        <v>20</v>
      </c>
      <c r="AF5" s="378">
        <v>18</v>
      </c>
      <c r="AG5" s="378">
        <v>15</v>
      </c>
      <c r="AH5" s="378">
        <v>12</v>
      </c>
      <c r="AI5" s="378">
        <v>10</v>
      </c>
      <c r="AJ5" s="378">
        <v>8</v>
      </c>
      <c r="AK5" s="378">
        <v>6</v>
      </c>
    </row>
    <row r="6" spans="1:37" ht="12.75">
      <c r="A6" s="308"/>
      <c r="B6" s="308"/>
      <c r="C6" s="357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22"/>
      <c r="O6" s="322"/>
      <c r="P6" s="322"/>
      <c r="Q6" s="322"/>
      <c r="R6" s="322"/>
      <c r="S6" s="322"/>
      <c r="Y6" s="374"/>
      <c r="Z6" s="374"/>
      <c r="AA6" s="374" t="s">
        <v>86</v>
      </c>
      <c r="AB6" s="378">
        <v>40</v>
      </c>
      <c r="AC6" s="378">
        <v>25</v>
      </c>
      <c r="AD6" s="378">
        <v>18</v>
      </c>
      <c r="AE6" s="378">
        <v>13</v>
      </c>
      <c r="AF6" s="378">
        <v>10</v>
      </c>
      <c r="AG6" s="378">
        <v>8</v>
      </c>
      <c r="AH6" s="378">
        <v>6</v>
      </c>
      <c r="AI6" s="378">
        <v>5</v>
      </c>
      <c r="AJ6" s="378">
        <v>4</v>
      </c>
      <c r="AK6" s="378">
        <v>3</v>
      </c>
    </row>
    <row r="7" spans="1:37" ht="12.75">
      <c r="A7" s="329" t="s">
        <v>66</v>
      </c>
      <c r="B7" s="359">
        <v>1</v>
      </c>
      <c r="C7" s="361" t="str">
        <f>IF($B7="","",VLOOKUP($B7,'60elő'!$A$7:$O$22,5))</f>
        <v>560907</v>
      </c>
      <c r="D7" s="361">
        <f>IF($B7="","",VLOOKUP($B7,'60elő'!$A$7:$O$22,15))</f>
        <v>0</v>
      </c>
      <c r="E7" s="442" t="str">
        <f>UPPER(IF($B7="","",VLOOKUP($B7,'60elő'!$A$7:$O$22,2)))</f>
        <v>VIZI</v>
      </c>
      <c r="F7" s="442"/>
      <c r="G7" s="442" t="str">
        <f>IF($B7="","",VLOOKUP($B7,'60elő'!$A$7:$O$22,3))</f>
        <v>Ferenc</v>
      </c>
      <c r="H7" s="442"/>
      <c r="I7" s="362">
        <f>IF($B7="","",VLOOKUP($B7,'60elő'!$A$7:$O$22,4))</f>
        <v>0</v>
      </c>
      <c r="J7" s="308"/>
      <c r="K7" s="381">
        <v>3</v>
      </c>
      <c r="L7" s="458">
        <v>35</v>
      </c>
      <c r="M7" s="382"/>
      <c r="N7" s="322"/>
      <c r="O7" s="322"/>
      <c r="P7" s="322"/>
      <c r="Q7" s="322"/>
      <c r="R7" s="322"/>
      <c r="S7" s="322"/>
      <c r="Y7" s="374"/>
      <c r="Z7" s="374"/>
      <c r="AA7" s="374" t="s">
        <v>87</v>
      </c>
      <c r="AB7" s="378">
        <v>25</v>
      </c>
      <c r="AC7" s="378">
        <v>15</v>
      </c>
      <c r="AD7" s="378">
        <v>13</v>
      </c>
      <c r="AE7" s="378">
        <v>8</v>
      </c>
      <c r="AF7" s="378">
        <v>6</v>
      </c>
      <c r="AG7" s="378">
        <v>4</v>
      </c>
      <c r="AH7" s="378">
        <v>3</v>
      </c>
      <c r="AI7" s="378">
        <v>2</v>
      </c>
      <c r="AJ7" s="378">
        <v>1</v>
      </c>
      <c r="AK7" s="378">
        <v>0</v>
      </c>
    </row>
    <row r="8" spans="1:37" ht="12.75">
      <c r="A8" s="329"/>
      <c r="B8" s="360"/>
      <c r="C8" s="363"/>
      <c r="D8" s="363"/>
      <c r="E8" s="363"/>
      <c r="F8" s="363"/>
      <c r="G8" s="363"/>
      <c r="H8" s="363"/>
      <c r="I8" s="363"/>
      <c r="J8" s="308"/>
      <c r="K8" s="329"/>
      <c r="L8" s="459"/>
      <c r="M8" s="383"/>
      <c r="N8" s="322"/>
      <c r="O8" s="322"/>
      <c r="P8" s="322"/>
      <c r="Q8" s="322"/>
      <c r="R8" s="322"/>
      <c r="S8" s="322"/>
      <c r="Y8" s="374"/>
      <c r="Z8" s="374"/>
      <c r="AA8" s="374" t="s">
        <v>88</v>
      </c>
      <c r="AB8" s="378">
        <v>15</v>
      </c>
      <c r="AC8" s="378">
        <v>10</v>
      </c>
      <c r="AD8" s="378">
        <v>7</v>
      </c>
      <c r="AE8" s="378">
        <v>5</v>
      </c>
      <c r="AF8" s="378">
        <v>4</v>
      </c>
      <c r="AG8" s="378">
        <v>3</v>
      </c>
      <c r="AH8" s="378">
        <v>2</v>
      </c>
      <c r="AI8" s="378">
        <v>1</v>
      </c>
      <c r="AJ8" s="378">
        <v>0</v>
      </c>
      <c r="AK8" s="378">
        <v>0</v>
      </c>
    </row>
    <row r="9" spans="1:37" ht="12.75">
      <c r="A9" s="329" t="s">
        <v>67</v>
      </c>
      <c r="B9" s="359">
        <v>2</v>
      </c>
      <c r="C9" s="361" t="str">
        <f>IF($B9="","",VLOOKUP($B9,'60elő'!$A$7:$O$22,5))</f>
        <v>581126</v>
      </c>
      <c r="D9" s="361">
        <f>IF($B9="","",VLOOKUP($B9,'60elő'!$A$7:$O$22,15))</f>
        <v>0</v>
      </c>
      <c r="E9" s="442" t="str">
        <f>UPPER(IF($B9="","",VLOOKUP($B9,'60elő'!$A$7:$O$22,2)))</f>
        <v>VOGL</v>
      </c>
      <c r="F9" s="442"/>
      <c r="G9" s="442" t="str">
        <f>IF($B9="","",VLOOKUP($B9,'60elő'!$A$7:$O$22,3))</f>
        <v>Bertalan</v>
      </c>
      <c r="H9" s="442"/>
      <c r="I9" s="362">
        <f>IF($B9="","",VLOOKUP($B9,'60elő'!$A$7:$O$22,4))</f>
        <v>0</v>
      </c>
      <c r="J9" s="308"/>
      <c r="K9" s="381">
        <v>2</v>
      </c>
      <c r="L9" s="458">
        <v>50</v>
      </c>
      <c r="M9" s="382"/>
      <c r="N9" s="322"/>
      <c r="O9" s="322"/>
      <c r="P9" s="322"/>
      <c r="Q9" s="322"/>
      <c r="R9" s="322"/>
      <c r="S9" s="322"/>
      <c r="Y9" s="374"/>
      <c r="Z9" s="374"/>
      <c r="AA9" s="374" t="s">
        <v>89</v>
      </c>
      <c r="AB9" s="378">
        <v>10</v>
      </c>
      <c r="AC9" s="378">
        <v>6</v>
      </c>
      <c r="AD9" s="378">
        <v>4</v>
      </c>
      <c r="AE9" s="378">
        <v>2</v>
      </c>
      <c r="AF9" s="378">
        <v>1</v>
      </c>
      <c r="AG9" s="378">
        <v>0</v>
      </c>
      <c r="AH9" s="378">
        <v>0</v>
      </c>
      <c r="AI9" s="378">
        <v>0</v>
      </c>
      <c r="AJ9" s="378">
        <v>0</v>
      </c>
      <c r="AK9" s="378">
        <v>0</v>
      </c>
    </row>
    <row r="10" spans="1:37" ht="12.75">
      <c r="A10" s="329"/>
      <c r="B10" s="360"/>
      <c r="C10" s="363"/>
      <c r="D10" s="363"/>
      <c r="E10" s="363"/>
      <c r="F10" s="363"/>
      <c r="G10" s="363"/>
      <c r="H10" s="363"/>
      <c r="I10" s="363"/>
      <c r="J10" s="308"/>
      <c r="K10" s="329"/>
      <c r="L10" s="459"/>
      <c r="M10" s="383"/>
      <c r="N10" s="322"/>
      <c r="O10" s="322"/>
      <c r="P10" s="322"/>
      <c r="Q10" s="322"/>
      <c r="R10" s="322"/>
      <c r="S10" s="322"/>
      <c r="Y10" s="374"/>
      <c r="Z10" s="374"/>
      <c r="AA10" s="374" t="s">
        <v>90</v>
      </c>
      <c r="AB10" s="378">
        <v>6</v>
      </c>
      <c r="AC10" s="378">
        <v>3</v>
      </c>
      <c r="AD10" s="378">
        <v>2</v>
      </c>
      <c r="AE10" s="378">
        <v>1</v>
      </c>
      <c r="AF10" s="378">
        <v>0</v>
      </c>
      <c r="AG10" s="378">
        <v>0</v>
      </c>
      <c r="AH10" s="378">
        <v>0</v>
      </c>
      <c r="AI10" s="378">
        <v>0</v>
      </c>
      <c r="AJ10" s="378">
        <v>0</v>
      </c>
      <c r="AK10" s="378">
        <v>0</v>
      </c>
    </row>
    <row r="11" spans="1:37" ht="12.75">
      <c r="A11" s="329" t="s">
        <v>68</v>
      </c>
      <c r="B11" s="359">
        <v>3</v>
      </c>
      <c r="C11" s="361" t="str">
        <f>IF($B11="","",VLOOKUP($B11,'60elő'!$A$7:$O$22,5))</f>
        <v>600930</v>
      </c>
      <c r="D11" s="361">
        <f>IF($B11="","",VLOOKUP($B11,'60elő'!$A$7:$O$22,15))</f>
        <v>0</v>
      </c>
      <c r="E11" s="442" t="str">
        <f>UPPER(IF($B11="","",VLOOKUP($B11,'60elő'!$A$7:$O$22,2)))</f>
        <v>FABÓK</v>
      </c>
      <c r="F11" s="442"/>
      <c r="G11" s="442" t="str">
        <f>IF($B11="","",VLOOKUP($B11,'60elő'!$A$7:$O$22,3))</f>
        <v>János</v>
      </c>
      <c r="H11" s="442"/>
      <c r="I11" s="362">
        <f>IF($B11="","",VLOOKUP($B11,'60elő'!$A$7:$O$22,4))</f>
        <v>0</v>
      </c>
      <c r="J11" s="308"/>
      <c r="K11" s="381">
        <v>4</v>
      </c>
      <c r="L11" s="458">
        <v>35</v>
      </c>
      <c r="M11" s="382"/>
      <c r="N11" s="322"/>
      <c r="O11" s="322"/>
      <c r="P11" s="322"/>
      <c r="Q11" s="322"/>
      <c r="R11" s="322"/>
      <c r="S11" s="322"/>
      <c r="Y11" s="374"/>
      <c r="Z11" s="374"/>
      <c r="AA11" s="374" t="s">
        <v>95</v>
      </c>
      <c r="AB11" s="378">
        <v>3</v>
      </c>
      <c r="AC11" s="378">
        <v>2</v>
      </c>
      <c r="AD11" s="378">
        <v>1</v>
      </c>
      <c r="AE11" s="378">
        <v>0</v>
      </c>
      <c r="AF11" s="378">
        <v>0</v>
      </c>
      <c r="AG11" s="378">
        <v>0</v>
      </c>
      <c r="AH11" s="378">
        <v>0</v>
      </c>
      <c r="AI11" s="378">
        <v>0</v>
      </c>
      <c r="AJ11" s="378">
        <v>0</v>
      </c>
      <c r="AK11" s="378">
        <v>0</v>
      </c>
    </row>
    <row r="12" spans="1:37" ht="12.75">
      <c r="A12" s="329"/>
      <c r="B12" s="360"/>
      <c r="C12" s="363"/>
      <c r="D12" s="363"/>
      <c r="E12" s="363"/>
      <c r="F12" s="363"/>
      <c r="G12" s="363"/>
      <c r="H12" s="363"/>
      <c r="I12" s="363"/>
      <c r="J12" s="308"/>
      <c r="K12" s="357"/>
      <c r="L12" s="460"/>
      <c r="M12" s="384"/>
      <c r="Y12" s="374"/>
      <c r="Z12" s="374"/>
      <c r="AA12" s="374" t="s">
        <v>91</v>
      </c>
      <c r="AB12" s="379">
        <v>0</v>
      </c>
      <c r="AC12" s="379">
        <v>0</v>
      </c>
      <c r="AD12" s="379">
        <v>0</v>
      </c>
      <c r="AE12" s="379">
        <v>0</v>
      </c>
      <c r="AF12" s="379">
        <v>0</v>
      </c>
      <c r="AG12" s="379">
        <v>0</v>
      </c>
      <c r="AH12" s="379">
        <v>0</v>
      </c>
      <c r="AI12" s="379">
        <v>0</v>
      </c>
      <c r="AJ12" s="379">
        <v>0</v>
      </c>
      <c r="AK12" s="379">
        <v>0</v>
      </c>
    </row>
    <row r="13" spans="1:37" ht="12.75">
      <c r="A13" s="329" t="s">
        <v>73</v>
      </c>
      <c r="B13" s="359">
        <v>4</v>
      </c>
      <c r="C13" s="361" t="str">
        <f>IF($B13="","",VLOOKUP($B13,'60elő'!$A$7:$O$22,5))</f>
        <v>590923</v>
      </c>
      <c r="D13" s="361">
        <f>IF($B13="","",VLOOKUP($B13,'60elő'!$A$7:$O$22,15))</f>
        <v>0</v>
      </c>
      <c r="E13" s="442" t="str">
        <f>UPPER(IF($B13="","",VLOOKUP($B13,'60elő'!$A$7:$O$22,2)))</f>
        <v>SÁKOVICS</v>
      </c>
      <c r="F13" s="442"/>
      <c r="G13" s="442" t="str">
        <f>IF($B13="","",VLOOKUP($B13,'60elő'!$A$7:$O$22,3))</f>
        <v>Péter</v>
      </c>
      <c r="H13" s="442"/>
      <c r="I13" s="362">
        <f>IF($B13="","",VLOOKUP($B13,'60elő'!$A$7:$O$22,4))</f>
        <v>0</v>
      </c>
      <c r="J13" s="308"/>
      <c r="K13" s="381">
        <v>1</v>
      </c>
      <c r="L13" s="458">
        <v>75</v>
      </c>
      <c r="M13" s="382"/>
      <c r="Y13" s="374"/>
      <c r="Z13" s="374"/>
      <c r="AA13" s="374" t="s">
        <v>92</v>
      </c>
      <c r="AB13" s="379">
        <v>0</v>
      </c>
      <c r="AC13" s="379">
        <v>0</v>
      </c>
      <c r="AD13" s="379">
        <v>0</v>
      </c>
      <c r="AE13" s="379">
        <v>0</v>
      </c>
      <c r="AF13" s="379">
        <v>0</v>
      </c>
      <c r="AG13" s="379">
        <v>0</v>
      </c>
      <c r="AH13" s="379">
        <v>0</v>
      </c>
      <c r="AI13" s="379">
        <v>0</v>
      </c>
      <c r="AJ13" s="379">
        <v>0</v>
      </c>
      <c r="AK13" s="379">
        <v>0</v>
      </c>
    </row>
    <row r="14" spans="1:37" ht="12.75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</row>
    <row r="15" spans="1:37" ht="12.75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</row>
    <row r="16" spans="1:37" ht="12.75">
      <c r="A16" s="308"/>
      <c r="B16" s="308"/>
      <c r="C16" s="308"/>
      <c r="D16" s="436"/>
      <c r="E16" s="436"/>
      <c r="F16" s="436"/>
      <c r="G16" s="436"/>
      <c r="H16" s="436"/>
      <c r="I16" s="436"/>
      <c r="J16" s="436"/>
      <c r="K16" s="436"/>
      <c r="L16" s="308"/>
      <c r="M16" s="308"/>
      <c r="Y16" s="374"/>
      <c r="Z16" s="374"/>
      <c r="AA16" s="374" t="s">
        <v>66</v>
      </c>
      <c r="AB16" s="374">
        <v>300</v>
      </c>
      <c r="AC16" s="374">
        <v>250</v>
      </c>
      <c r="AD16" s="374">
        <v>220</v>
      </c>
      <c r="AE16" s="374">
        <v>180</v>
      </c>
      <c r="AF16" s="374">
        <v>160</v>
      </c>
      <c r="AG16" s="374">
        <v>150</v>
      </c>
      <c r="AH16" s="374">
        <v>140</v>
      </c>
      <c r="AI16" s="374">
        <v>130</v>
      </c>
      <c r="AJ16" s="374">
        <v>120</v>
      </c>
      <c r="AK16" s="374">
        <v>110</v>
      </c>
    </row>
    <row r="17" spans="1:37" ht="12.75">
      <c r="A17" s="308"/>
      <c r="B17" s="308"/>
      <c r="C17" s="308"/>
      <c r="D17" s="436"/>
      <c r="E17" s="436"/>
      <c r="F17" s="436"/>
      <c r="G17" s="436"/>
      <c r="H17" s="436"/>
      <c r="I17" s="436"/>
      <c r="J17" s="436"/>
      <c r="K17" s="436"/>
      <c r="L17" s="308"/>
      <c r="M17" s="308"/>
      <c r="Y17" s="374"/>
      <c r="Z17" s="374"/>
      <c r="AA17" s="374" t="s">
        <v>83</v>
      </c>
      <c r="AB17" s="374">
        <v>250</v>
      </c>
      <c r="AC17" s="374">
        <v>200</v>
      </c>
      <c r="AD17" s="374">
        <v>160</v>
      </c>
      <c r="AE17" s="374">
        <v>140</v>
      </c>
      <c r="AF17" s="374">
        <v>120</v>
      </c>
      <c r="AG17" s="374">
        <v>110</v>
      </c>
      <c r="AH17" s="374">
        <v>100</v>
      </c>
      <c r="AI17" s="374">
        <v>90</v>
      </c>
      <c r="AJ17" s="374">
        <v>80</v>
      </c>
      <c r="AK17" s="374">
        <v>70</v>
      </c>
    </row>
    <row r="18" spans="1:37" ht="18.75" customHeight="1">
      <c r="A18" s="308"/>
      <c r="B18" s="450"/>
      <c r="C18" s="450"/>
      <c r="D18" s="441" t="str">
        <f>E7</f>
        <v>VIZI</v>
      </c>
      <c r="E18" s="441"/>
      <c r="F18" s="441" t="str">
        <f>E9</f>
        <v>VOGL</v>
      </c>
      <c r="G18" s="441"/>
      <c r="H18" s="441" t="str">
        <f>E11</f>
        <v>FABÓK</v>
      </c>
      <c r="I18" s="441"/>
      <c r="J18" s="441" t="str">
        <f>E13</f>
        <v>SÁKOVICS</v>
      </c>
      <c r="K18" s="441"/>
      <c r="L18" s="308"/>
      <c r="M18" s="308"/>
      <c r="Y18" s="374"/>
      <c r="Z18" s="374"/>
      <c r="AA18" s="374" t="s">
        <v>84</v>
      </c>
      <c r="AB18" s="374">
        <v>200</v>
      </c>
      <c r="AC18" s="374">
        <v>150</v>
      </c>
      <c r="AD18" s="374">
        <v>130</v>
      </c>
      <c r="AE18" s="374">
        <v>110</v>
      </c>
      <c r="AF18" s="374">
        <v>95</v>
      </c>
      <c r="AG18" s="374">
        <v>80</v>
      </c>
      <c r="AH18" s="374">
        <v>70</v>
      </c>
      <c r="AI18" s="374">
        <v>60</v>
      </c>
      <c r="AJ18" s="374">
        <v>55</v>
      </c>
      <c r="AK18" s="374">
        <v>50</v>
      </c>
    </row>
    <row r="19" spans="1:37" ht="18.75" customHeight="1">
      <c r="A19" s="364" t="s">
        <v>66</v>
      </c>
      <c r="B19" s="449" t="str">
        <f>E7</f>
        <v>VIZI</v>
      </c>
      <c r="C19" s="449"/>
      <c r="D19" s="443"/>
      <c r="E19" s="443"/>
      <c r="F19" s="445" t="s">
        <v>211</v>
      </c>
      <c r="G19" s="445"/>
      <c r="H19" s="445" t="s">
        <v>212</v>
      </c>
      <c r="I19" s="445"/>
      <c r="J19" s="441" t="s">
        <v>208</v>
      </c>
      <c r="K19" s="441"/>
      <c r="L19" s="308"/>
      <c r="M19" s="308"/>
      <c r="Y19" s="374"/>
      <c r="Z19" s="374"/>
      <c r="AA19" s="374" t="s">
        <v>85</v>
      </c>
      <c r="AB19" s="374">
        <v>150</v>
      </c>
      <c r="AC19" s="374">
        <v>120</v>
      </c>
      <c r="AD19" s="374">
        <v>100</v>
      </c>
      <c r="AE19" s="374">
        <v>80</v>
      </c>
      <c r="AF19" s="374">
        <v>70</v>
      </c>
      <c r="AG19" s="374">
        <v>60</v>
      </c>
      <c r="AH19" s="374">
        <v>55</v>
      </c>
      <c r="AI19" s="374">
        <v>50</v>
      </c>
      <c r="AJ19" s="374">
        <v>45</v>
      </c>
      <c r="AK19" s="374">
        <v>40</v>
      </c>
    </row>
    <row r="20" spans="1:37" ht="18.75" customHeight="1">
      <c r="A20" s="364" t="s">
        <v>67</v>
      </c>
      <c r="B20" s="449" t="str">
        <f>E9</f>
        <v>VOGL</v>
      </c>
      <c r="C20" s="449"/>
      <c r="D20" s="445" t="s">
        <v>212</v>
      </c>
      <c r="E20" s="445"/>
      <c r="F20" s="443"/>
      <c r="G20" s="443"/>
      <c r="H20" s="445" t="s">
        <v>218</v>
      </c>
      <c r="I20" s="445"/>
      <c r="J20" s="445" t="s">
        <v>233</v>
      </c>
      <c r="K20" s="445"/>
      <c r="L20" s="308"/>
      <c r="M20" s="308"/>
      <c r="Y20" s="374"/>
      <c r="Z20" s="374"/>
      <c r="AA20" s="374" t="s">
        <v>86</v>
      </c>
      <c r="AB20" s="374">
        <v>120</v>
      </c>
      <c r="AC20" s="374">
        <v>90</v>
      </c>
      <c r="AD20" s="374">
        <v>65</v>
      </c>
      <c r="AE20" s="374">
        <v>55</v>
      </c>
      <c r="AF20" s="374">
        <v>50</v>
      </c>
      <c r="AG20" s="374">
        <v>45</v>
      </c>
      <c r="AH20" s="374">
        <v>40</v>
      </c>
      <c r="AI20" s="374">
        <v>35</v>
      </c>
      <c r="AJ20" s="374">
        <v>25</v>
      </c>
      <c r="AK20" s="374">
        <v>20</v>
      </c>
    </row>
    <row r="21" spans="1:37" ht="18.75" customHeight="1">
      <c r="A21" s="364" t="s">
        <v>68</v>
      </c>
      <c r="B21" s="449" t="str">
        <f>E11</f>
        <v>FABÓK</v>
      </c>
      <c r="C21" s="449"/>
      <c r="D21" s="445" t="s">
        <v>211</v>
      </c>
      <c r="E21" s="445"/>
      <c r="F21" s="445" t="s">
        <v>219</v>
      </c>
      <c r="G21" s="445"/>
      <c r="H21" s="443"/>
      <c r="I21" s="443"/>
      <c r="J21" s="445" t="s">
        <v>211</v>
      </c>
      <c r="K21" s="445"/>
      <c r="L21" s="308"/>
      <c r="M21" s="308"/>
      <c r="Y21" s="374"/>
      <c r="Z21" s="374"/>
      <c r="AA21" s="374" t="s">
        <v>87</v>
      </c>
      <c r="AB21" s="374">
        <v>90</v>
      </c>
      <c r="AC21" s="374">
        <v>60</v>
      </c>
      <c r="AD21" s="374">
        <v>45</v>
      </c>
      <c r="AE21" s="374">
        <v>34</v>
      </c>
      <c r="AF21" s="374">
        <v>27</v>
      </c>
      <c r="AG21" s="374">
        <v>22</v>
      </c>
      <c r="AH21" s="374">
        <v>18</v>
      </c>
      <c r="AI21" s="374">
        <v>15</v>
      </c>
      <c r="AJ21" s="374">
        <v>12</v>
      </c>
      <c r="AK21" s="374">
        <v>9</v>
      </c>
    </row>
    <row r="22" spans="1:37" ht="18.75" customHeight="1">
      <c r="A22" s="364" t="s">
        <v>73</v>
      </c>
      <c r="B22" s="449" t="str">
        <f>E13</f>
        <v>SÁKOVICS</v>
      </c>
      <c r="C22" s="449"/>
      <c r="D22" s="445" t="s">
        <v>220</v>
      </c>
      <c r="E22" s="445"/>
      <c r="F22" s="445" t="s">
        <v>234</v>
      </c>
      <c r="G22" s="445"/>
      <c r="H22" s="441" t="s">
        <v>212</v>
      </c>
      <c r="I22" s="441"/>
      <c r="J22" s="443"/>
      <c r="K22" s="443"/>
      <c r="L22" s="308"/>
      <c r="M22" s="308"/>
      <c r="Y22" s="374"/>
      <c r="Z22" s="374"/>
      <c r="AA22" s="374" t="s">
        <v>88</v>
      </c>
      <c r="AB22" s="374">
        <v>60</v>
      </c>
      <c r="AC22" s="374">
        <v>40</v>
      </c>
      <c r="AD22" s="374">
        <v>30</v>
      </c>
      <c r="AE22" s="374">
        <v>20</v>
      </c>
      <c r="AF22" s="374">
        <v>18</v>
      </c>
      <c r="AG22" s="374">
        <v>15</v>
      </c>
      <c r="AH22" s="374">
        <v>12</v>
      </c>
      <c r="AI22" s="374">
        <v>10</v>
      </c>
      <c r="AJ22" s="374">
        <v>8</v>
      </c>
      <c r="AK22" s="374">
        <v>6</v>
      </c>
    </row>
    <row r="23" spans="1:37" ht="12.75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Y23" s="374"/>
      <c r="Z23" s="374"/>
      <c r="AA23" s="374" t="s">
        <v>89</v>
      </c>
      <c r="AB23" s="374">
        <v>40</v>
      </c>
      <c r="AC23" s="374">
        <v>25</v>
      </c>
      <c r="AD23" s="374">
        <v>18</v>
      </c>
      <c r="AE23" s="374">
        <v>13</v>
      </c>
      <c r="AF23" s="374">
        <v>8</v>
      </c>
      <c r="AG23" s="374">
        <v>7</v>
      </c>
      <c r="AH23" s="374">
        <v>6</v>
      </c>
      <c r="AI23" s="374">
        <v>5</v>
      </c>
      <c r="AJ23" s="374">
        <v>4</v>
      </c>
      <c r="AK23" s="374">
        <v>3</v>
      </c>
    </row>
    <row r="24" spans="1:37" ht="12.75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Y24" s="374"/>
      <c r="Z24" s="374"/>
      <c r="AA24" s="374" t="s">
        <v>90</v>
      </c>
      <c r="AB24" s="374">
        <v>25</v>
      </c>
      <c r="AC24" s="374">
        <v>15</v>
      </c>
      <c r="AD24" s="374">
        <v>13</v>
      </c>
      <c r="AE24" s="374">
        <v>7</v>
      </c>
      <c r="AF24" s="374">
        <v>6</v>
      </c>
      <c r="AG24" s="374">
        <v>5</v>
      </c>
      <c r="AH24" s="374">
        <v>4</v>
      </c>
      <c r="AI24" s="374">
        <v>3</v>
      </c>
      <c r="AJ24" s="374">
        <v>2</v>
      </c>
      <c r="AK24" s="374">
        <v>1</v>
      </c>
    </row>
    <row r="25" spans="1:37" ht="12.75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Y25" s="374"/>
      <c r="Z25" s="374"/>
      <c r="AA25" s="374" t="s">
        <v>95</v>
      </c>
      <c r="AB25" s="374">
        <v>15</v>
      </c>
      <c r="AC25" s="374">
        <v>10</v>
      </c>
      <c r="AD25" s="374">
        <v>8</v>
      </c>
      <c r="AE25" s="374">
        <v>4</v>
      </c>
      <c r="AF25" s="374">
        <v>3</v>
      </c>
      <c r="AG25" s="374">
        <v>2</v>
      </c>
      <c r="AH25" s="374">
        <v>1</v>
      </c>
      <c r="AI25" s="374">
        <v>0</v>
      </c>
      <c r="AJ25" s="374">
        <v>0</v>
      </c>
      <c r="AK25" s="374">
        <v>0</v>
      </c>
    </row>
    <row r="26" spans="1:37" ht="12.75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Y26" s="374"/>
      <c r="Z26" s="374"/>
      <c r="AA26" s="374" t="s">
        <v>91</v>
      </c>
      <c r="AB26" s="374">
        <v>10</v>
      </c>
      <c r="AC26" s="374">
        <v>6</v>
      </c>
      <c r="AD26" s="374">
        <v>4</v>
      </c>
      <c r="AE26" s="374">
        <v>2</v>
      </c>
      <c r="AF26" s="374">
        <v>1</v>
      </c>
      <c r="AG26" s="374">
        <v>0</v>
      </c>
      <c r="AH26" s="374">
        <v>0</v>
      </c>
      <c r="AI26" s="374">
        <v>0</v>
      </c>
      <c r="AJ26" s="374">
        <v>0</v>
      </c>
      <c r="AK26" s="374">
        <v>0</v>
      </c>
    </row>
    <row r="27" spans="1:37" ht="12.75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Y27" s="374"/>
      <c r="Z27" s="374"/>
      <c r="AA27" s="374" t="s">
        <v>92</v>
      </c>
      <c r="AB27" s="374">
        <v>3</v>
      </c>
      <c r="AC27" s="374">
        <v>2</v>
      </c>
      <c r="AD27" s="374">
        <v>1</v>
      </c>
      <c r="AE27" s="374">
        <v>0</v>
      </c>
      <c r="AF27" s="374">
        <v>0</v>
      </c>
      <c r="AG27" s="374">
        <v>0</v>
      </c>
      <c r="AH27" s="374">
        <v>0</v>
      </c>
      <c r="AI27" s="374">
        <v>0</v>
      </c>
      <c r="AJ27" s="374">
        <v>0</v>
      </c>
      <c r="AK27" s="374">
        <v>0</v>
      </c>
    </row>
    <row r="28" spans="1:13" ht="12.75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</row>
    <row r="29" spans="1:13" ht="12.75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</row>
    <row r="30" spans="1:13" ht="12.75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</row>
    <row r="31" spans="1:13" ht="12.75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1:19" ht="12.75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7"/>
      <c r="M32" s="308"/>
      <c r="O32" s="322"/>
      <c r="P32" s="322"/>
      <c r="Q32" s="322"/>
      <c r="R32" s="322"/>
      <c r="S32" s="322"/>
    </row>
    <row r="33" spans="1:19" ht="12.75">
      <c r="A33" s="182" t="s">
        <v>44</v>
      </c>
      <c r="B33" s="183"/>
      <c r="C33" s="271"/>
      <c r="D33" s="336" t="s">
        <v>5</v>
      </c>
      <c r="E33" s="337" t="s">
        <v>46</v>
      </c>
      <c r="F33" s="355"/>
      <c r="G33" s="336" t="s">
        <v>5</v>
      </c>
      <c r="H33" s="337" t="s">
        <v>55</v>
      </c>
      <c r="I33" s="219"/>
      <c r="J33" s="337" t="s">
        <v>56</v>
      </c>
      <c r="K33" s="218" t="s">
        <v>57</v>
      </c>
      <c r="L33" s="33"/>
      <c r="M33" s="355"/>
      <c r="O33" s="322"/>
      <c r="P33" s="330"/>
      <c r="Q33" s="330"/>
      <c r="R33" s="331"/>
      <c r="S33" s="322"/>
    </row>
    <row r="34" spans="1:19" ht="12.75">
      <c r="A34" s="312" t="s">
        <v>45</v>
      </c>
      <c r="B34" s="313"/>
      <c r="C34" s="314"/>
      <c r="D34" s="338"/>
      <c r="E34" s="446"/>
      <c r="F34" s="446"/>
      <c r="G34" s="349" t="s">
        <v>6</v>
      </c>
      <c r="H34" s="313"/>
      <c r="I34" s="339"/>
      <c r="J34" s="350"/>
      <c r="K34" s="310" t="s">
        <v>47</v>
      </c>
      <c r="L34" s="356"/>
      <c r="M34" s="340"/>
      <c r="O34" s="322"/>
      <c r="P34" s="332"/>
      <c r="Q34" s="332"/>
      <c r="R34" s="333"/>
      <c r="S34" s="322"/>
    </row>
    <row r="35" spans="1:19" ht="12.75">
      <c r="A35" s="315" t="s">
        <v>54</v>
      </c>
      <c r="B35" s="217"/>
      <c r="C35" s="316"/>
      <c r="D35" s="341"/>
      <c r="E35" s="447"/>
      <c r="F35" s="447"/>
      <c r="G35" s="351" t="s">
        <v>7</v>
      </c>
      <c r="H35" s="342"/>
      <c r="I35" s="343"/>
      <c r="J35" s="85"/>
      <c r="K35" s="353"/>
      <c r="L35" s="307"/>
      <c r="M35" s="348"/>
      <c r="O35" s="322"/>
      <c r="P35" s="333"/>
      <c r="Q35" s="334"/>
      <c r="R35" s="333"/>
      <c r="S35" s="322"/>
    </row>
    <row r="36" spans="1:19" ht="12.75">
      <c r="A36" s="233"/>
      <c r="B36" s="234"/>
      <c r="C36" s="235"/>
      <c r="D36" s="341"/>
      <c r="E36" s="345"/>
      <c r="F36" s="346"/>
      <c r="G36" s="351" t="s">
        <v>8</v>
      </c>
      <c r="H36" s="342"/>
      <c r="I36" s="343"/>
      <c r="J36" s="85"/>
      <c r="K36" s="310" t="s">
        <v>48</v>
      </c>
      <c r="L36" s="356"/>
      <c r="M36" s="340"/>
      <c r="O36" s="322"/>
      <c r="P36" s="332"/>
      <c r="Q36" s="332"/>
      <c r="R36" s="333"/>
      <c r="S36" s="322"/>
    </row>
    <row r="37" spans="1:19" ht="12.75">
      <c r="A37" s="208"/>
      <c r="B37" s="264"/>
      <c r="C37" s="209"/>
      <c r="D37" s="341"/>
      <c r="E37" s="345"/>
      <c r="F37" s="346"/>
      <c r="G37" s="351" t="s">
        <v>9</v>
      </c>
      <c r="H37" s="342"/>
      <c r="I37" s="343"/>
      <c r="J37" s="85"/>
      <c r="K37" s="354"/>
      <c r="L37" s="346"/>
      <c r="M37" s="344"/>
      <c r="O37" s="322"/>
      <c r="P37" s="333"/>
      <c r="Q37" s="334"/>
      <c r="R37" s="333"/>
      <c r="S37" s="322"/>
    </row>
    <row r="38" spans="1:19" ht="12.75">
      <c r="A38" s="221"/>
      <c r="B38" s="236"/>
      <c r="C38" s="270"/>
      <c r="D38" s="341"/>
      <c r="E38" s="345"/>
      <c r="F38" s="346"/>
      <c r="G38" s="351" t="s">
        <v>10</v>
      </c>
      <c r="H38" s="342"/>
      <c r="I38" s="343"/>
      <c r="J38" s="85"/>
      <c r="K38" s="315"/>
      <c r="L38" s="307"/>
      <c r="M38" s="348"/>
      <c r="O38" s="322"/>
      <c r="P38" s="333"/>
      <c r="Q38" s="334"/>
      <c r="R38" s="333"/>
      <c r="S38" s="322"/>
    </row>
    <row r="39" spans="1:19" ht="12.75">
      <c r="A39" s="222"/>
      <c r="B39" s="239"/>
      <c r="C39" s="209"/>
      <c r="D39" s="341"/>
      <c r="E39" s="345"/>
      <c r="F39" s="346"/>
      <c r="G39" s="351" t="s">
        <v>11</v>
      </c>
      <c r="H39" s="342"/>
      <c r="I39" s="343"/>
      <c r="J39" s="85"/>
      <c r="K39" s="310" t="s">
        <v>34</v>
      </c>
      <c r="L39" s="356"/>
      <c r="M39" s="340"/>
      <c r="O39" s="322"/>
      <c r="P39" s="332"/>
      <c r="Q39" s="332"/>
      <c r="R39" s="333"/>
      <c r="S39" s="322"/>
    </row>
    <row r="40" spans="1:19" ht="12.75">
      <c r="A40" s="222"/>
      <c r="B40" s="239"/>
      <c r="C40" s="231"/>
      <c r="D40" s="341"/>
      <c r="E40" s="345"/>
      <c r="F40" s="346"/>
      <c r="G40" s="351" t="s">
        <v>12</v>
      </c>
      <c r="H40" s="342"/>
      <c r="I40" s="343"/>
      <c r="J40" s="85"/>
      <c r="K40" s="354"/>
      <c r="L40" s="346"/>
      <c r="M40" s="344"/>
      <c r="O40" s="322"/>
      <c r="P40" s="333"/>
      <c r="Q40" s="334"/>
      <c r="R40" s="333"/>
      <c r="S40" s="322"/>
    </row>
    <row r="41" spans="1:19" ht="12.75">
      <c r="A41" s="223"/>
      <c r="B41" s="220"/>
      <c r="C41" s="232"/>
      <c r="D41" s="347"/>
      <c r="E41" s="211"/>
      <c r="F41" s="307"/>
      <c r="G41" s="352" t="s">
        <v>13</v>
      </c>
      <c r="H41" s="217"/>
      <c r="I41" s="311"/>
      <c r="J41" s="213"/>
      <c r="K41" s="315" t="str">
        <f>M4</f>
        <v>Kádár László</v>
      </c>
      <c r="L41" s="307"/>
      <c r="M41" s="348"/>
      <c r="O41" s="322"/>
      <c r="P41" s="333"/>
      <c r="Q41" s="334"/>
      <c r="R41" s="335"/>
      <c r="S41" s="322"/>
    </row>
    <row r="42" spans="15:19" ht="12.75">
      <c r="O42" s="322"/>
      <c r="P42" s="322"/>
      <c r="Q42" s="322"/>
      <c r="R42" s="322"/>
      <c r="S42" s="322"/>
    </row>
    <row r="43" spans="15:19" ht="12.75">
      <c r="O43" s="322"/>
      <c r="P43" s="322"/>
      <c r="Q43" s="322"/>
      <c r="R43" s="322"/>
      <c r="S43" s="322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0" operator="equal" stopIfTrue="1">
      <formula>"Bye"</formula>
    </cfRule>
  </conditionalFormatting>
  <conditionalFormatting sqref="R41">
    <cfRule type="expression" priority="1" dxfId="2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A6" sqref="A6:IV6"/>
      <selection pane="bottomLeft" activeCell="G15" sqref="G15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1" customWidth="1"/>
    <col min="5" max="5" width="9.28125" style="409" customWidth="1"/>
    <col min="6" max="6" width="6.140625" style="93" hidden="1" customWidth="1"/>
    <col min="7" max="7" width="33.8515625" style="93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2" t="str">
        <f>Altalanos!$A$6</f>
        <v>Szentes Béla Emlékverseny 2020</v>
      </c>
      <c r="B1" s="87"/>
      <c r="C1" s="87"/>
      <c r="D1" s="237"/>
      <c r="E1" s="260" t="s">
        <v>53</v>
      </c>
      <c r="F1" s="249"/>
      <c r="G1" s="250"/>
      <c r="H1" s="251"/>
      <c r="I1" s="251"/>
      <c r="J1" s="252"/>
      <c r="K1" s="252"/>
      <c r="L1" s="252"/>
      <c r="M1" s="252"/>
      <c r="N1" s="252"/>
      <c r="O1" s="252"/>
      <c r="P1" s="252"/>
      <c r="Q1" s="253"/>
    </row>
    <row r="2" spans="2:17" ht="13.5" thickBot="1">
      <c r="B2" s="89" t="s">
        <v>52</v>
      </c>
      <c r="C2" s="282" t="str">
        <f>Altalanos!$E$8</f>
        <v>Fe65+</v>
      </c>
      <c r="D2" s="106"/>
      <c r="E2" s="260" t="s">
        <v>35</v>
      </c>
      <c r="F2" s="94"/>
      <c r="G2" s="94"/>
      <c r="H2" s="400"/>
      <c r="I2" s="400"/>
      <c r="J2" s="88"/>
      <c r="K2" s="88"/>
      <c r="L2" s="88"/>
      <c r="M2" s="88"/>
      <c r="N2" s="100"/>
      <c r="O2" s="82"/>
      <c r="P2" s="82"/>
      <c r="Q2" s="100"/>
    </row>
    <row r="3" spans="1:17" s="2" customFormat="1" ht="13.5" thickBot="1">
      <c r="A3" s="393" t="s">
        <v>51</v>
      </c>
      <c r="B3" s="398"/>
      <c r="C3" s="398"/>
      <c r="D3" s="398"/>
      <c r="E3" s="398"/>
      <c r="F3" s="398"/>
      <c r="G3" s="398"/>
      <c r="H3" s="398"/>
      <c r="I3" s="399"/>
      <c r="J3" s="101"/>
      <c r="K3" s="107"/>
      <c r="L3" s="107"/>
      <c r="M3" s="107"/>
      <c r="N3" s="291" t="s">
        <v>34</v>
      </c>
      <c r="O3" s="102"/>
      <c r="P3" s="108"/>
      <c r="Q3" s="261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09"/>
      <c r="H4" s="411" t="s">
        <v>31</v>
      </c>
      <c r="I4" s="405"/>
      <c r="J4" s="110"/>
      <c r="K4" s="111"/>
      <c r="L4" s="111"/>
      <c r="M4" s="111"/>
      <c r="N4" s="110"/>
      <c r="O4" s="262"/>
      <c r="P4" s="262"/>
      <c r="Q4" s="112"/>
    </row>
    <row r="5" spans="1:17" s="2" customFormat="1" ht="13.5" thickBot="1">
      <c r="A5" s="254" t="str">
        <f>Altalanos!$A$10</f>
        <v>2020.07.17-19</v>
      </c>
      <c r="B5" s="254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87" t="str">
        <f>Altalanos!$E$10</f>
        <v>Kádár László</v>
      </c>
      <c r="I5" s="412"/>
      <c r="J5" s="113"/>
      <c r="K5" s="84"/>
      <c r="L5" s="84"/>
      <c r="M5" s="84"/>
      <c r="N5" s="113"/>
      <c r="O5" s="91"/>
      <c r="P5" s="91"/>
      <c r="Q5" s="415"/>
    </row>
    <row r="6" spans="1:17" ht="30" customHeight="1" thickBot="1">
      <c r="A6" s="240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102</v>
      </c>
      <c r="H6" s="401" t="s">
        <v>38</v>
      </c>
      <c r="I6" s="402"/>
      <c r="J6" s="244" t="s">
        <v>17</v>
      </c>
      <c r="K6" s="105" t="s">
        <v>15</v>
      </c>
      <c r="L6" s="246" t="s">
        <v>1</v>
      </c>
      <c r="M6" s="216" t="s">
        <v>16</v>
      </c>
      <c r="N6" s="277" t="s">
        <v>49</v>
      </c>
      <c r="O6" s="258" t="s">
        <v>39</v>
      </c>
      <c r="P6" s="259" t="s">
        <v>2</v>
      </c>
      <c r="Q6" s="104" t="s">
        <v>40</v>
      </c>
    </row>
    <row r="7" spans="1:17" s="11" customFormat="1" ht="18.75" customHeight="1">
      <c r="A7" s="248">
        <v>1</v>
      </c>
      <c r="B7" s="95" t="s">
        <v>197</v>
      </c>
      <c r="C7" s="95" t="s">
        <v>198</v>
      </c>
      <c r="D7" s="96"/>
      <c r="E7" s="263" t="s">
        <v>199</v>
      </c>
      <c r="F7" s="394"/>
      <c r="G7" s="395"/>
      <c r="H7" s="96"/>
      <c r="I7" s="96"/>
      <c r="J7" s="245"/>
      <c r="K7" s="243"/>
      <c r="L7" s="247"/>
      <c r="M7" s="243"/>
      <c r="N7" s="238"/>
      <c r="O7" s="96">
        <v>1</v>
      </c>
      <c r="P7" s="115"/>
      <c r="Q7" s="97"/>
    </row>
    <row r="8" spans="1:17" s="11" customFormat="1" ht="18.75" customHeight="1">
      <c r="A8" s="248">
        <v>2</v>
      </c>
      <c r="B8" s="95" t="s">
        <v>193</v>
      </c>
      <c r="C8" s="95" t="s">
        <v>183</v>
      </c>
      <c r="D8" s="96"/>
      <c r="E8" s="263" t="s">
        <v>194</v>
      </c>
      <c r="F8" s="396"/>
      <c r="G8" s="397"/>
      <c r="H8" s="96"/>
      <c r="I8" s="96"/>
      <c r="J8" s="245"/>
      <c r="K8" s="243"/>
      <c r="L8" s="247"/>
      <c r="M8" s="243"/>
      <c r="N8" s="238"/>
      <c r="O8" s="96">
        <v>2</v>
      </c>
      <c r="P8" s="115"/>
      <c r="Q8" s="97"/>
    </row>
    <row r="9" spans="1:17" s="11" customFormat="1" ht="18.75" customHeight="1">
      <c r="A9" s="248">
        <v>3</v>
      </c>
      <c r="B9" s="95" t="s">
        <v>179</v>
      </c>
      <c r="C9" s="95" t="s">
        <v>180</v>
      </c>
      <c r="D9" s="96"/>
      <c r="E9" s="263" t="s">
        <v>181</v>
      </c>
      <c r="F9" s="396"/>
      <c r="G9" s="397"/>
      <c r="H9" s="96"/>
      <c r="I9" s="96"/>
      <c r="J9" s="245"/>
      <c r="K9" s="243"/>
      <c r="L9" s="247"/>
      <c r="M9" s="243"/>
      <c r="N9" s="238"/>
      <c r="O9" s="417"/>
      <c r="P9" s="407"/>
      <c r="Q9" s="278"/>
    </row>
    <row r="10" spans="1:17" s="11" customFormat="1" ht="18.75" customHeight="1">
      <c r="A10" s="248">
        <v>4</v>
      </c>
      <c r="B10" s="95" t="s">
        <v>182</v>
      </c>
      <c r="C10" s="95" t="s">
        <v>183</v>
      </c>
      <c r="D10" s="96"/>
      <c r="E10" s="263" t="s">
        <v>184</v>
      </c>
      <c r="F10" s="396"/>
      <c r="G10" s="397"/>
      <c r="H10" s="96"/>
      <c r="I10" s="96"/>
      <c r="J10" s="245"/>
      <c r="K10" s="243"/>
      <c r="L10" s="247"/>
      <c r="M10" s="243"/>
      <c r="N10" s="238"/>
      <c r="O10" s="96"/>
      <c r="P10" s="406"/>
      <c r="Q10" s="403"/>
    </row>
    <row r="11" spans="1:17" s="11" customFormat="1" ht="18.75" customHeight="1">
      <c r="A11" s="248">
        <v>5</v>
      </c>
      <c r="B11" s="95" t="s">
        <v>185</v>
      </c>
      <c r="C11" s="95" t="s">
        <v>186</v>
      </c>
      <c r="D11" s="96"/>
      <c r="E11" s="263" t="s">
        <v>187</v>
      </c>
      <c r="F11" s="396"/>
      <c r="G11" s="397"/>
      <c r="H11" s="96"/>
      <c r="I11" s="96"/>
      <c r="J11" s="245"/>
      <c r="K11" s="243"/>
      <c r="L11" s="247"/>
      <c r="M11" s="243"/>
      <c r="N11" s="238"/>
      <c r="O11" s="96"/>
      <c r="P11" s="406"/>
      <c r="Q11" s="403"/>
    </row>
    <row r="12" spans="1:17" s="11" customFormat="1" ht="18.75" customHeight="1">
      <c r="A12" s="248">
        <v>6</v>
      </c>
      <c r="B12" s="95" t="s">
        <v>188</v>
      </c>
      <c r="C12" s="95" t="s">
        <v>189</v>
      </c>
      <c r="D12" s="96"/>
      <c r="E12" s="263"/>
      <c r="F12" s="396"/>
      <c r="G12" s="397"/>
      <c r="H12" s="96"/>
      <c r="I12" s="96"/>
      <c r="J12" s="245"/>
      <c r="K12" s="243"/>
      <c r="L12" s="247"/>
      <c r="M12" s="243"/>
      <c r="N12" s="238"/>
      <c r="O12" s="96"/>
      <c r="P12" s="406"/>
      <c r="Q12" s="403"/>
    </row>
    <row r="13" spans="1:17" s="11" customFormat="1" ht="18.75" customHeight="1">
      <c r="A13" s="248">
        <v>7</v>
      </c>
      <c r="B13" s="95" t="s">
        <v>190</v>
      </c>
      <c r="C13" s="95" t="s">
        <v>191</v>
      </c>
      <c r="D13" s="96"/>
      <c r="E13" s="263" t="s">
        <v>192</v>
      </c>
      <c r="F13" s="396"/>
      <c r="G13" s="397"/>
      <c r="H13" s="96"/>
      <c r="I13" s="96"/>
      <c r="J13" s="245"/>
      <c r="K13" s="243"/>
      <c r="L13" s="247"/>
      <c r="M13" s="243"/>
      <c r="N13" s="238"/>
      <c r="O13" s="96"/>
      <c r="P13" s="406"/>
      <c r="Q13" s="403"/>
    </row>
    <row r="14" spans="1:17" s="11" customFormat="1" ht="18.75" customHeight="1">
      <c r="A14" s="248">
        <v>8</v>
      </c>
      <c r="B14" s="95" t="s">
        <v>195</v>
      </c>
      <c r="C14" s="95" t="s">
        <v>147</v>
      </c>
      <c r="D14" s="96"/>
      <c r="E14" s="263" t="s">
        <v>196</v>
      </c>
      <c r="F14" s="396"/>
      <c r="G14" s="397"/>
      <c r="H14" s="96"/>
      <c r="I14" s="96"/>
      <c r="J14" s="245"/>
      <c r="K14" s="243"/>
      <c r="L14" s="247"/>
      <c r="M14" s="243"/>
      <c r="N14" s="238"/>
      <c r="O14" s="96"/>
      <c r="P14" s="406"/>
      <c r="Q14" s="403"/>
    </row>
    <row r="15" spans="1:17" s="11" customFormat="1" ht="18.75" customHeight="1">
      <c r="A15" s="248">
        <v>9</v>
      </c>
      <c r="B15" s="95" t="s">
        <v>200</v>
      </c>
      <c r="C15" s="95" t="s">
        <v>129</v>
      </c>
      <c r="D15" s="96"/>
      <c r="E15" s="263" t="s">
        <v>201</v>
      </c>
      <c r="F15" s="114"/>
      <c r="G15" s="114"/>
      <c r="H15" s="96"/>
      <c r="I15" s="96"/>
      <c r="J15" s="245"/>
      <c r="K15" s="243"/>
      <c r="L15" s="247"/>
      <c r="M15" s="283"/>
      <c r="N15" s="238"/>
      <c r="O15" s="96"/>
      <c r="P15" s="97"/>
      <c r="Q15" s="97"/>
    </row>
    <row r="16" spans="1:17" s="11" customFormat="1" ht="18.75" customHeight="1">
      <c r="A16" s="248">
        <v>10</v>
      </c>
      <c r="B16" s="416"/>
      <c r="C16" s="95"/>
      <c r="D16" s="96"/>
      <c r="E16" s="263"/>
      <c r="F16" s="114"/>
      <c r="G16" s="114"/>
      <c r="H16" s="96"/>
      <c r="I16" s="96"/>
      <c r="J16" s="245"/>
      <c r="K16" s="243"/>
      <c r="L16" s="247"/>
      <c r="M16" s="283"/>
      <c r="N16" s="238"/>
      <c r="O16" s="96"/>
      <c r="P16" s="115"/>
      <c r="Q16" s="97"/>
    </row>
    <row r="17" spans="1:17" s="11" customFormat="1" ht="18.75" customHeight="1">
      <c r="A17" s="248">
        <v>11</v>
      </c>
      <c r="B17" s="95"/>
      <c r="C17" s="95"/>
      <c r="D17" s="96"/>
      <c r="E17" s="263"/>
      <c r="F17" s="114"/>
      <c r="G17" s="114"/>
      <c r="H17" s="96"/>
      <c r="I17" s="96"/>
      <c r="J17" s="245"/>
      <c r="K17" s="243"/>
      <c r="L17" s="247"/>
      <c r="M17" s="283"/>
      <c r="N17" s="238"/>
      <c r="O17" s="96"/>
      <c r="P17" s="115"/>
      <c r="Q17" s="97"/>
    </row>
    <row r="18" spans="1:17" s="11" customFormat="1" ht="18.75" customHeight="1">
      <c r="A18" s="248">
        <v>12</v>
      </c>
      <c r="B18" s="95"/>
      <c r="C18" s="95"/>
      <c r="D18" s="96"/>
      <c r="E18" s="263"/>
      <c r="F18" s="114"/>
      <c r="G18" s="114"/>
      <c r="H18" s="96"/>
      <c r="I18" s="96"/>
      <c r="J18" s="245"/>
      <c r="K18" s="243"/>
      <c r="L18" s="247"/>
      <c r="M18" s="283"/>
      <c r="N18" s="238"/>
      <c r="O18" s="96"/>
      <c r="P18" s="115"/>
      <c r="Q18" s="97"/>
    </row>
    <row r="19" spans="1:17" s="11" customFormat="1" ht="18.75" customHeight="1">
      <c r="A19" s="248">
        <v>13</v>
      </c>
      <c r="B19" s="95"/>
      <c r="C19" s="95"/>
      <c r="D19" s="96"/>
      <c r="E19" s="263"/>
      <c r="F19" s="114"/>
      <c r="G19" s="114"/>
      <c r="H19" s="96"/>
      <c r="I19" s="96"/>
      <c r="J19" s="245"/>
      <c r="K19" s="243"/>
      <c r="L19" s="247"/>
      <c r="M19" s="283"/>
      <c r="N19" s="238"/>
      <c r="O19" s="96"/>
      <c r="P19" s="115"/>
      <c r="Q19" s="97"/>
    </row>
    <row r="20" spans="1:17" s="11" customFormat="1" ht="18.75" customHeight="1">
      <c r="A20" s="248">
        <v>14</v>
      </c>
      <c r="B20" s="95"/>
      <c r="C20" s="95"/>
      <c r="D20" s="96"/>
      <c r="E20" s="263"/>
      <c r="F20" s="114"/>
      <c r="G20" s="114"/>
      <c r="H20" s="96"/>
      <c r="I20" s="96"/>
      <c r="J20" s="245"/>
      <c r="K20" s="243"/>
      <c r="L20" s="247"/>
      <c r="M20" s="283"/>
      <c r="N20" s="238"/>
      <c r="O20" s="96"/>
      <c r="P20" s="115"/>
      <c r="Q20" s="97"/>
    </row>
    <row r="21" spans="1:17" s="11" customFormat="1" ht="18.75" customHeight="1">
      <c r="A21" s="248">
        <v>15</v>
      </c>
      <c r="B21" s="95"/>
      <c r="C21" s="95"/>
      <c r="D21" s="96"/>
      <c r="E21" s="263"/>
      <c r="F21" s="114"/>
      <c r="G21" s="114"/>
      <c r="H21" s="96"/>
      <c r="I21" s="96"/>
      <c r="J21" s="245"/>
      <c r="K21" s="243"/>
      <c r="L21" s="247"/>
      <c r="M21" s="283"/>
      <c r="N21" s="238"/>
      <c r="O21" s="96"/>
      <c r="P21" s="115"/>
      <c r="Q21" s="97"/>
    </row>
    <row r="22" spans="1:17" s="11" customFormat="1" ht="18.75" customHeight="1">
      <c r="A22" s="248">
        <v>16</v>
      </c>
      <c r="B22" s="95"/>
      <c r="C22" s="95"/>
      <c r="D22" s="96"/>
      <c r="E22" s="263"/>
      <c r="F22" s="114"/>
      <c r="G22" s="114"/>
      <c r="H22" s="96"/>
      <c r="I22" s="96"/>
      <c r="J22" s="245"/>
      <c r="K22" s="243"/>
      <c r="L22" s="247"/>
      <c r="M22" s="283"/>
      <c r="N22" s="238"/>
      <c r="O22" s="96"/>
      <c r="P22" s="115"/>
      <c r="Q22" s="97"/>
    </row>
    <row r="23" spans="1:17" s="11" customFormat="1" ht="18.75" customHeight="1">
      <c r="A23" s="248">
        <v>17</v>
      </c>
      <c r="B23" s="95"/>
      <c r="C23" s="95"/>
      <c r="D23" s="96"/>
      <c r="E23" s="263"/>
      <c r="F23" s="114"/>
      <c r="G23" s="114"/>
      <c r="H23" s="96"/>
      <c r="I23" s="96"/>
      <c r="J23" s="245"/>
      <c r="K23" s="243"/>
      <c r="L23" s="247"/>
      <c r="M23" s="283"/>
      <c r="N23" s="238"/>
      <c r="O23" s="96"/>
      <c r="P23" s="115"/>
      <c r="Q23" s="97"/>
    </row>
    <row r="24" spans="1:17" s="11" customFormat="1" ht="18.75" customHeight="1">
      <c r="A24" s="248">
        <v>18</v>
      </c>
      <c r="B24" s="95"/>
      <c r="C24" s="95"/>
      <c r="D24" s="96"/>
      <c r="E24" s="263"/>
      <c r="F24" s="114"/>
      <c r="G24" s="114"/>
      <c r="H24" s="96"/>
      <c r="I24" s="96"/>
      <c r="J24" s="245"/>
      <c r="K24" s="243"/>
      <c r="L24" s="247"/>
      <c r="M24" s="283"/>
      <c r="N24" s="238"/>
      <c r="O24" s="96"/>
      <c r="P24" s="115"/>
      <c r="Q24" s="97"/>
    </row>
    <row r="25" spans="1:17" s="11" customFormat="1" ht="18.75" customHeight="1">
      <c r="A25" s="248">
        <v>19</v>
      </c>
      <c r="B25" s="95"/>
      <c r="C25" s="95"/>
      <c r="D25" s="96"/>
      <c r="E25" s="263"/>
      <c r="F25" s="114"/>
      <c r="G25" s="114"/>
      <c r="H25" s="96"/>
      <c r="I25" s="96"/>
      <c r="J25" s="245"/>
      <c r="K25" s="243"/>
      <c r="L25" s="247"/>
      <c r="M25" s="283"/>
      <c r="N25" s="238"/>
      <c r="O25" s="96"/>
      <c r="P25" s="115"/>
      <c r="Q25" s="97"/>
    </row>
    <row r="26" spans="1:17" s="11" customFormat="1" ht="18.75" customHeight="1">
      <c r="A26" s="248">
        <v>20</v>
      </c>
      <c r="B26" s="95"/>
      <c r="C26" s="95"/>
      <c r="D26" s="96"/>
      <c r="E26" s="263"/>
      <c r="F26" s="114"/>
      <c r="G26" s="114"/>
      <c r="H26" s="96"/>
      <c r="I26" s="96"/>
      <c r="J26" s="245"/>
      <c r="K26" s="243"/>
      <c r="L26" s="247"/>
      <c r="M26" s="283"/>
      <c r="N26" s="238"/>
      <c r="O26" s="96"/>
      <c r="P26" s="115"/>
      <c r="Q26" s="97"/>
    </row>
    <row r="27" spans="1:17" s="11" customFormat="1" ht="18.75" customHeight="1">
      <c r="A27" s="248">
        <v>21</v>
      </c>
      <c r="B27" s="95"/>
      <c r="C27" s="95"/>
      <c r="D27" s="96"/>
      <c r="E27" s="263"/>
      <c r="F27" s="114"/>
      <c r="G27" s="114"/>
      <c r="H27" s="96"/>
      <c r="I27" s="96"/>
      <c r="J27" s="245"/>
      <c r="K27" s="243"/>
      <c r="L27" s="247"/>
      <c r="M27" s="283"/>
      <c r="N27" s="238"/>
      <c r="O27" s="96"/>
      <c r="P27" s="115"/>
      <c r="Q27" s="97"/>
    </row>
    <row r="28" spans="1:17" s="11" customFormat="1" ht="18.75" customHeight="1">
      <c r="A28" s="248">
        <v>22</v>
      </c>
      <c r="B28" s="95"/>
      <c r="C28" s="95"/>
      <c r="D28" s="96"/>
      <c r="E28" s="418"/>
      <c r="F28" s="413"/>
      <c r="G28" s="414"/>
      <c r="H28" s="96"/>
      <c r="I28" s="96"/>
      <c r="J28" s="245"/>
      <c r="K28" s="243"/>
      <c r="L28" s="247"/>
      <c r="M28" s="283"/>
      <c r="N28" s="238"/>
      <c r="O28" s="96"/>
      <c r="P28" s="115"/>
      <c r="Q28" s="97"/>
    </row>
    <row r="29" spans="1:17" s="11" customFormat="1" ht="18.75" customHeight="1">
      <c r="A29" s="248">
        <v>23</v>
      </c>
      <c r="B29" s="95"/>
      <c r="C29" s="95"/>
      <c r="D29" s="96"/>
      <c r="E29" s="419"/>
      <c r="F29" s="114"/>
      <c r="G29" s="114"/>
      <c r="H29" s="96"/>
      <c r="I29" s="96"/>
      <c r="J29" s="245"/>
      <c r="K29" s="243"/>
      <c r="L29" s="247"/>
      <c r="M29" s="283"/>
      <c r="N29" s="238"/>
      <c r="O29" s="96"/>
      <c r="P29" s="115"/>
      <c r="Q29" s="97"/>
    </row>
    <row r="30" spans="1:17" s="11" customFormat="1" ht="18.75" customHeight="1">
      <c r="A30" s="248">
        <v>24</v>
      </c>
      <c r="B30" s="95"/>
      <c r="C30" s="95"/>
      <c r="D30" s="96"/>
      <c r="E30" s="263"/>
      <c r="F30" s="114"/>
      <c r="G30" s="114"/>
      <c r="H30" s="96"/>
      <c r="I30" s="96"/>
      <c r="J30" s="245"/>
      <c r="K30" s="243"/>
      <c r="L30" s="247"/>
      <c r="M30" s="283"/>
      <c r="N30" s="238"/>
      <c r="O30" s="96"/>
      <c r="P30" s="115"/>
      <c r="Q30" s="97"/>
    </row>
    <row r="31" spans="1:17" s="11" customFormat="1" ht="18.75" customHeight="1">
      <c r="A31" s="248">
        <v>25</v>
      </c>
      <c r="B31" s="95"/>
      <c r="C31" s="95"/>
      <c r="D31" s="96"/>
      <c r="E31" s="263"/>
      <c r="F31" s="114"/>
      <c r="G31" s="114"/>
      <c r="H31" s="96"/>
      <c r="I31" s="96"/>
      <c r="J31" s="245"/>
      <c r="K31" s="243"/>
      <c r="L31" s="247"/>
      <c r="M31" s="283"/>
      <c r="N31" s="238"/>
      <c r="O31" s="96"/>
      <c r="P31" s="115"/>
      <c r="Q31" s="97"/>
    </row>
    <row r="32" spans="1:17" s="11" customFormat="1" ht="18.75" customHeight="1">
      <c r="A32" s="248">
        <v>26</v>
      </c>
      <c r="B32" s="95"/>
      <c r="C32" s="95"/>
      <c r="D32" s="96"/>
      <c r="E32" s="410"/>
      <c r="F32" s="114"/>
      <c r="G32" s="114"/>
      <c r="H32" s="96"/>
      <c r="I32" s="96"/>
      <c r="J32" s="245"/>
      <c r="K32" s="243"/>
      <c r="L32" s="247"/>
      <c r="M32" s="283"/>
      <c r="N32" s="238"/>
      <c r="O32" s="96"/>
      <c r="P32" s="115"/>
      <c r="Q32" s="97"/>
    </row>
    <row r="33" spans="1:17" s="11" customFormat="1" ht="18.75" customHeight="1">
      <c r="A33" s="248">
        <v>27</v>
      </c>
      <c r="B33" s="95"/>
      <c r="C33" s="95"/>
      <c r="D33" s="96"/>
      <c r="E33" s="263"/>
      <c r="F33" s="114"/>
      <c r="G33" s="114"/>
      <c r="H33" s="96"/>
      <c r="I33" s="96"/>
      <c r="J33" s="245"/>
      <c r="K33" s="243"/>
      <c r="L33" s="247"/>
      <c r="M33" s="283"/>
      <c r="N33" s="238"/>
      <c r="O33" s="96"/>
      <c r="P33" s="115"/>
      <c r="Q33" s="97"/>
    </row>
    <row r="34" spans="1:17" s="11" customFormat="1" ht="18.75" customHeight="1">
      <c r="A34" s="248">
        <v>28</v>
      </c>
      <c r="B34" s="95"/>
      <c r="C34" s="95"/>
      <c r="D34" s="96"/>
      <c r="E34" s="263"/>
      <c r="F34" s="114"/>
      <c r="G34" s="114"/>
      <c r="H34" s="96"/>
      <c r="I34" s="96"/>
      <c r="J34" s="245"/>
      <c r="K34" s="243"/>
      <c r="L34" s="247"/>
      <c r="M34" s="283"/>
      <c r="N34" s="238"/>
      <c r="O34" s="96"/>
      <c r="P34" s="115"/>
      <c r="Q34" s="97"/>
    </row>
    <row r="35" spans="1:17" s="11" customFormat="1" ht="18.75" customHeight="1">
      <c r="A35" s="248">
        <v>29</v>
      </c>
      <c r="B35" s="95"/>
      <c r="C35" s="95"/>
      <c r="D35" s="96"/>
      <c r="E35" s="263"/>
      <c r="F35" s="114"/>
      <c r="G35" s="114"/>
      <c r="H35" s="96"/>
      <c r="I35" s="96"/>
      <c r="J35" s="245"/>
      <c r="K35" s="243"/>
      <c r="L35" s="247"/>
      <c r="M35" s="283"/>
      <c r="N35" s="238"/>
      <c r="O35" s="96"/>
      <c r="P35" s="115"/>
      <c r="Q35" s="97"/>
    </row>
    <row r="36" spans="1:17" s="11" customFormat="1" ht="18.75" customHeight="1">
      <c r="A36" s="248">
        <v>30</v>
      </c>
      <c r="B36" s="95"/>
      <c r="C36" s="95"/>
      <c r="D36" s="96"/>
      <c r="E36" s="263"/>
      <c r="F36" s="114"/>
      <c r="G36" s="114"/>
      <c r="H36" s="96"/>
      <c r="I36" s="96"/>
      <c r="J36" s="245"/>
      <c r="K36" s="243"/>
      <c r="L36" s="247"/>
      <c r="M36" s="283"/>
      <c r="N36" s="238"/>
      <c r="O36" s="96"/>
      <c r="P36" s="115"/>
      <c r="Q36" s="97"/>
    </row>
    <row r="37" spans="1:17" s="11" customFormat="1" ht="18.75" customHeight="1">
      <c r="A37" s="248">
        <v>31</v>
      </c>
      <c r="B37" s="95"/>
      <c r="C37" s="95"/>
      <c r="D37" s="96"/>
      <c r="E37" s="263"/>
      <c r="F37" s="114"/>
      <c r="G37" s="114"/>
      <c r="H37" s="96"/>
      <c r="I37" s="96"/>
      <c r="J37" s="245"/>
      <c r="K37" s="243"/>
      <c r="L37" s="247"/>
      <c r="M37" s="283"/>
      <c r="N37" s="238"/>
      <c r="O37" s="96"/>
      <c r="P37" s="115"/>
      <c r="Q37" s="97"/>
    </row>
    <row r="38" spans="1:17" s="11" customFormat="1" ht="18.75" customHeight="1">
      <c r="A38" s="248">
        <v>32</v>
      </c>
      <c r="B38" s="95"/>
      <c r="C38" s="95"/>
      <c r="D38" s="96"/>
      <c r="E38" s="263"/>
      <c r="F38" s="114"/>
      <c r="G38" s="114"/>
      <c r="H38" s="404"/>
      <c r="I38" s="286"/>
      <c r="J38" s="245"/>
      <c r="K38" s="243"/>
      <c r="L38" s="247"/>
      <c r="M38" s="283"/>
      <c r="N38" s="238"/>
      <c r="O38" s="97"/>
      <c r="P38" s="115"/>
      <c r="Q38" s="97"/>
    </row>
    <row r="39" spans="1:17" s="11" customFormat="1" ht="18.75" customHeight="1">
      <c r="A39" s="248">
        <v>33</v>
      </c>
      <c r="B39" s="95"/>
      <c r="C39" s="95"/>
      <c r="D39" s="96"/>
      <c r="E39" s="263"/>
      <c r="F39" s="114"/>
      <c r="G39" s="114"/>
      <c r="H39" s="404"/>
      <c r="I39" s="286"/>
      <c r="J39" s="245"/>
      <c r="K39" s="243"/>
      <c r="L39" s="247"/>
      <c r="M39" s="283"/>
      <c r="N39" s="278"/>
      <c r="O39" s="241"/>
      <c r="P39" s="115"/>
      <c r="Q39" s="97"/>
    </row>
    <row r="40" spans="1:17" s="11" customFormat="1" ht="18.75" customHeight="1">
      <c r="A40" s="248">
        <v>34</v>
      </c>
      <c r="B40" s="95"/>
      <c r="C40" s="95"/>
      <c r="D40" s="96"/>
      <c r="E40" s="263"/>
      <c r="F40" s="114"/>
      <c r="G40" s="114"/>
      <c r="H40" s="404"/>
      <c r="I40" s="286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aca="true" t="shared" si="0" ref="L40:L103">IF(Q40="",999,Q40)</f>
        <v>999</v>
      </c>
      <c r="M40" s="283">
        <f aca="true" t="shared" si="1" ref="M40:M103">IF(P40=999,999,1)</f>
        <v>999</v>
      </c>
      <c r="N40" s="278"/>
      <c r="O40" s="241"/>
      <c r="P40" s="115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248">
        <v>35</v>
      </c>
      <c r="B41" s="95"/>
      <c r="C41" s="95"/>
      <c r="D41" s="96"/>
      <c r="E41" s="263"/>
      <c r="F41" s="114"/>
      <c r="G41" s="114"/>
      <c r="H41" s="404"/>
      <c r="I41" s="286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3">
        <f t="shared" si="1"/>
        <v>999</v>
      </c>
      <c r="N41" s="278"/>
      <c r="O41" s="241"/>
      <c r="P41" s="115">
        <f t="shared" si="2"/>
        <v>999</v>
      </c>
      <c r="Q41" s="97"/>
    </row>
    <row r="42" spans="1:17" s="11" customFormat="1" ht="18.75" customHeight="1">
      <c r="A42" s="248">
        <v>36</v>
      </c>
      <c r="B42" s="95"/>
      <c r="C42" s="95"/>
      <c r="D42" s="96"/>
      <c r="E42" s="263"/>
      <c r="F42" s="114"/>
      <c r="G42" s="114"/>
      <c r="H42" s="404"/>
      <c r="I42" s="286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3">
        <f t="shared" si="1"/>
        <v>999</v>
      </c>
      <c r="N42" s="278"/>
      <c r="O42" s="241"/>
      <c r="P42" s="115">
        <f t="shared" si="2"/>
        <v>999</v>
      </c>
      <c r="Q42" s="97"/>
    </row>
    <row r="43" spans="1:17" s="11" customFormat="1" ht="18.75" customHeight="1">
      <c r="A43" s="248">
        <v>37</v>
      </c>
      <c r="B43" s="95"/>
      <c r="C43" s="95"/>
      <c r="D43" s="96"/>
      <c r="E43" s="263"/>
      <c r="F43" s="114"/>
      <c r="G43" s="114"/>
      <c r="H43" s="404"/>
      <c r="I43" s="286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3">
        <f t="shared" si="1"/>
        <v>999</v>
      </c>
      <c r="N43" s="278"/>
      <c r="O43" s="241"/>
      <c r="P43" s="115">
        <f t="shared" si="2"/>
        <v>999</v>
      </c>
      <c r="Q43" s="97"/>
    </row>
    <row r="44" spans="1:17" s="11" customFormat="1" ht="18.75" customHeight="1">
      <c r="A44" s="248">
        <v>38</v>
      </c>
      <c r="B44" s="95"/>
      <c r="C44" s="95"/>
      <c r="D44" s="96"/>
      <c r="E44" s="263"/>
      <c r="F44" s="114"/>
      <c r="G44" s="114"/>
      <c r="H44" s="404"/>
      <c r="I44" s="286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3">
        <f t="shared" si="1"/>
        <v>999</v>
      </c>
      <c r="N44" s="278"/>
      <c r="O44" s="241"/>
      <c r="P44" s="115">
        <f t="shared" si="2"/>
        <v>999</v>
      </c>
      <c r="Q44" s="97"/>
    </row>
    <row r="45" spans="1:17" s="11" customFormat="1" ht="18.75" customHeight="1">
      <c r="A45" s="248">
        <v>39</v>
      </c>
      <c r="B45" s="95"/>
      <c r="C45" s="95"/>
      <c r="D45" s="96"/>
      <c r="E45" s="263"/>
      <c r="F45" s="114"/>
      <c r="G45" s="114"/>
      <c r="H45" s="404"/>
      <c r="I45" s="286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3">
        <f t="shared" si="1"/>
        <v>999</v>
      </c>
      <c r="N45" s="278"/>
      <c r="O45" s="241"/>
      <c r="P45" s="115">
        <f t="shared" si="2"/>
        <v>999</v>
      </c>
      <c r="Q45" s="97"/>
    </row>
    <row r="46" spans="1:17" s="11" customFormat="1" ht="18.75" customHeight="1">
      <c r="A46" s="248">
        <v>40</v>
      </c>
      <c r="B46" s="95"/>
      <c r="C46" s="95"/>
      <c r="D46" s="96"/>
      <c r="E46" s="263"/>
      <c r="F46" s="114"/>
      <c r="G46" s="114"/>
      <c r="H46" s="404"/>
      <c r="I46" s="286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3">
        <f t="shared" si="1"/>
        <v>999</v>
      </c>
      <c r="N46" s="278"/>
      <c r="O46" s="241"/>
      <c r="P46" s="115">
        <f t="shared" si="2"/>
        <v>999</v>
      </c>
      <c r="Q46" s="97"/>
    </row>
    <row r="47" spans="1:17" s="11" customFormat="1" ht="18.75" customHeight="1">
      <c r="A47" s="248">
        <v>41</v>
      </c>
      <c r="B47" s="95"/>
      <c r="C47" s="95"/>
      <c r="D47" s="96"/>
      <c r="E47" s="263"/>
      <c r="F47" s="114"/>
      <c r="G47" s="114"/>
      <c r="H47" s="404"/>
      <c r="I47" s="286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3">
        <f t="shared" si="1"/>
        <v>999</v>
      </c>
      <c r="N47" s="278"/>
      <c r="O47" s="241"/>
      <c r="P47" s="115">
        <f t="shared" si="2"/>
        <v>999</v>
      </c>
      <c r="Q47" s="97"/>
    </row>
    <row r="48" spans="1:17" s="11" customFormat="1" ht="18.75" customHeight="1">
      <c r="A48" s="248">
        <v>42</v>
      </c>
      <c r="B48" s="95"/>
      <c r="C48" s="95"/>
      <c r="D48" s="96"/>
      <c r="E48" s="263"/>
      <c r="F48" s="114"/>
      <c r="G48" s="114"/>
      <c r="H48" s="404"/>
      <c r="I48" s="286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3">
        <f t="shared" si="1"/>
        <v>999</v>
      </c>
      <c r="N48" s="278"/>
      <c r="O48" s="241"/>
      <c r="P48" s="115">
        <f t="shared" si="2"/>
        <v>999</v>
      </c>
      <c r="Q48" s="97"/>
    </row>
    <row r="49" spans="1:17" s="11" customFormat="1" ht="18.75" customHeight="1">
      <c r="A49" s="248">
        <v>43</v>
      </c>
      <c r="B49" s="95"/>
      <c r="C49" s="95"/>
      <c r="D49" s="96"/>
      <c r="E49" s="263"/>
      <c r="F49" s="114"/>
      <c r="G49" s="114"/>
      <c r="H49" s="404"/>
      <c r="I49" s="286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3">
        <f t="shared" si="1"/>
        <v>999</v>
      </c>
      <c r="N49" s="278"/>
      <c r="O49" s="241"/>
      <c r="P49" s="115">
        <f t="shared" si="2"/>
        <v>999</v>
      </c>
      <c r="Q49" s="97"/>
    </row>
    <row r="50" spans="1:17" s="11" customFormat="1" ht="18.75" customHeight="1">
      <c r="A50" s="248">
        <v>44</v>
      </c>
      <c r="B50" s="95"/>
      <c r="C50" s="95"/>
      <c r="D50" s="96"/>
      <c r="E50" s="263"/>
      <c r="F50" s="114"/>
      <c r="G50" s="114"/>
      <c r="H50" s="404"/>
      <c r="I50" s="286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3">
        <f t="shared" si="1"/>
        <v>999</v>
      </c>
      <c r="N50" s="278"/>
      <c r="O50" s="241"/>
      <c r="P50" s="115">
        <f t="shared" si="2"/>
        <v>999</v>
      </c>
      <c r="Q50" s="97"/>
    </row>
    <row r="51" spans="1:17" s="11" customFormat="1" ht="18.75" customHeight="1">
      <c r="A51" s="248">
        <v>45</v>
      </c>
      <c r="B51" s="95"/>
      <c r="C51" s="95"/>
      <c r="D51" s="96"/>
      <c r="E51" s="263"/>
      <c r="F51" s="114"/>
      <c r="G51" s="114"/>
      <c r="H51" s="404"/>
      <c r="I51" s="286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3">
        <f t="shared" si="1"/>
        <v>999</v>
      </c>
      <c r="N51" s="278"/>
      <c r="O51" s="241"/>
      <c r="P51" s="115">
        <f t="shared" si="2"/>
        <v>999</v>
      </c>
      <c r="Q51" s="97"/>
    </row>
    <row r="52" spans="1:17" s="11" customFormat="1" ht="18.75" customHeight="1">
      <c r="A52" s="248">
        <v>46</v>
      </c>
      <c r="B52" s="95"/>
      <c r="C52" s="95"/>
      <c r="D52" s="96"/>
      <c r="E52" s="263"/>
      <c r="F52" s="114"/>
      <c r="G52" s="114"/>
      <c r="H52" s="404"/>
      <c r="I52" s="286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3">
        <f t="shared" si="1"/>
        <v>999</v>
      </c>
      <c r="N52" s="278"/>
      <c r="O52" s="241"/>
      <c r="P52" s="115">
        <f t="shared" si="2"/>
        <v>999</v>
      </c>
      <c r="Q52" s="97"/>
    </row>
    <row r="53" spans="1:17" s="11" customFormat="1" ht="18.75" customHeight="1">
      <c r="A53" s="248">
        <v>47</v>
      </c>
      <c r="B53" s="95"/>
      <c r="C53" s="95"/>
      <c r="D53" s="96"/>
      <c r="E53" s="263"/>
      <c r="F53" s="114"/>
      <c r="G53" s="114"/>
      <c r="H53" s="404"/>
      <c r="I53" s="286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3">
        <f t="shared" si="1"/>
        <v>999</v>
      </c>
      <c r="N53" s="278"/>
      <c r="O53" s="241"/>
      <c r="P53" s="115">
        <f t="shared" si="2"/>
        <v>999</v>
      </c>
      <c r="Q53" s="97"/>
    </row>
    <row r="54" spans="1:17" s="11" customFormat="1" ht="18.75" customHeight="1">
      <c r="A54" s="248">
        <v>48</v>
      </c>
      <c r="B54" s="95"/>
      <c r="C54" s="95"/>
      <c r="D54" s="96"/>
      <c r="E54" s="263"/>
      <c r="F54" s="114"/>
      <c r="G54" s="114"/>
      <c r="H54" s="404"/>
      <c r="I54" s="286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3">
        <f t="shared" si="1"/>
        <v>999</v>
      </c>
      <c r="N54" s="278"/>
      <c r="O54" s="241"/>
      <c r="P54" s="115">
        <f t="shared" si="2"/>
        <v>999</v>
      </c>
      <c r="Q54" s="97"/>
    </row>
    <row r="55" spans="1:17" s="11" customFormat="1" ht="18.75" customHeight="1">
      <c r="A55" s="248">
        <v>49</v>
      </c>
      <c r="B55" s="95"/>
      <c r="C55" s="95"/>
      <c r="D55" s="96"/>
      <c r="E55" s="263"/>
      <c r="F55" s="114"/>
      <c r="G55" s="114"/>
      <c r="H55" s="404"/>
      <c r="I55" s="286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3">
        <f t="shared" si="1"/>
        <v>999</v>
      </c>
      <c r="N55" s="278"/>
      <c r="O55" s="241"/>
      <c r="P55" s="115">
        <f t="shared" si="2"/>
        <v>999</v>
      </c>
      <c r="Q55" s="97"/>
    </row>
    <row r="56" spans="1:17" s="11" customFormat="1" ht="18.75" customHeight="1">
      <c r="A56" s="248">
        <v>50</v>
      </c>
      <c r="B56" s="95"/>
      <c r="C56" s="95"/>
      <c r="D56" s="96"/>
      <c r="E56" s="263"/>
      <c r="F56" s="114"/>
      <c r="G56" s="114"/>
      <c r="H56" s="404"/>
      <c r="I56" s="286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3">
        <f t="shared" si="1"/>
        <v>999</v>
      </c>
      <c r="N56" s="278"/>
      <c r="O56" s="241"/>
      <c r="P56" s="115">
        <f t="shared" si="2"/>
        <v>999</v>
      </c>
      <c r="Q56" s="97"/>
    </row>
    <row r="57" spans="1:17" s="11" customFormat="1" ht="18.75" customHeight="1">
      <c r="A57" s="248">
        <v>51</v>
      </c>
      <c r="B57" s="95"/>
      <c r="C57" s="95"/>
      <c r="D57" s="96"/>
      <c r="E57" s="263"/>
      <c r="F57" s="114"/>
      <c r="G57" s="114"/>
      <c r="H57" s="404"/>
      <c r="I57" s="286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3">
        <f t="shared" si="1"/>
        <v>999</v>
      </c>
      <c r="N57" s="278"/>
      <c r="O57" s="241"/>
      <c r="P57" s="115">
        <f t="shared" si="2"/>
        <v>999</v>
      </c>
      <c r="Q57" s="97"/>
    </row>
    <row r="58" spans="1:17" s="11" customFormat="1" ht="18.75" customHeight="1">
      <c r="A58" s="248">
        <v>52</v>
      </c>
      <c r="B58" s="95"/>
      <c r="C58" s="95"/>
      <c r="D58" s="96"/>
      <c r="E58" s="263"/>
      <c r="F58" s="114"/>
      <c r="G58" s="114"/>
      <c r="H58" s="404"/>
      <c r="I58" s="286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3">
        <f t="shared" si="1"/>
        <v>999</v>
      </c>
      <c r="N58" s="278"/>
      <c r="O58" s="241"/>
      <c r="P58" s="115">
        <f t="shared" si="2"/>
        <v>999</v>
      </c>
      <c r="Q58" s="97"/>
    </row>
    <row r="59" spans="1:17" s="11" customFormat="1" ht="18.75" customHeight="1">
      <c r="A59" s="248">
        <v>53</v>
      </c>
      <c r="B59" s="95"/>
      <c r="C59" s="95"/>
      <c r="D59" s="96"/>
      <c r="E59" s="263"/>
      <c r="F59" s="114"/>
      <c r="G59" s="114"/>
      <c r="H59" s="404"/>
      <c r="I59" s="286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3">
        <f t="shared" si="1"/>
        <v>999</v>
      </c>
      <c r="N59" s="278"/>
      <c r="O59" s="241"/>
      <c r="P59" s="115">
        <f t="shared" si="2"/>
        <v>999</v>
      </c>
      <c r="Q59" s="97"/>
    </row>
    <row r="60" spans="1:17" s="11" customFormat="1" ht="18.75" customHeight="1">
      <c r="A60" s="248">
        <v>54</v>
      </c>
      <c r="B60" s="95"/>
      <c r="C60" s="95"/>
      <c r="D60" s="96"/>
      <c r="E60" s="263"/>
      <c r="F60" s="114"/>
      <c r="G60" s="114"/>
      <c r="H60" s="404"/>
      <c r="I60" s="286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3">
        <f t="shared" si="1"/>
        <v>999</v>
      </c>
      <c r="N60" s="278"/>
      <c r="O60" s="241"/>
      <c r="P60" s="115">
        <f t="shared" si="2"/>
        <v>999</v>
      </c>
      <c r="Q60" s="97"/>
    </row>
    <row r="61" spans="1:17" s="11" customFormat="1" ht="18.75" customHeight="1">
      <c r="A61" s="248">
        <v>55</v>
      </c>
      <c r="B61" s="95"/>
      <c r="C61" s="95"/>
      <c r="D61" s="96"/>
      <c r="E61" s="263"/>
      <c r="F61" s="114"/>
      <c r="G61" s="114"/>
      <c r="H61" s="404"/>
      <c r="I61" s="286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3">
        <f t="shared" si="1"/>
        <v>999</v>
      </c>
      <c r="N61" s="278"/>
      <c r="O61" s="241"/>
      <c r="P61" s="115">
        <f t="shared" si="2"/>
        <v>999</v>
      </c>
      <c r="Q61" s="97"/>
    </row>
    <row r="62" spans="1:17" s="11" customFormat="1" ht="18.75" customHeight="1">
      <c r="A62" s="248">
        <v>56</v>
      </c>
      <c r="B62" s="95"/>
      <c r="C62" s="95"/>
      <c r="D62" s="96"/>
      <c r="E62" s="263"/>
      <c r="F62" s="114"/>
      <c r="G62" s="114"/>
      <c r="H62" s="404"/>
      <c r="I62" s="286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3">
        <f t="shared" si="1"/>
        <v>999</v>
      </c>
      <c r="N62" s="278"/>
      <c r="O62" s="241"/>
      <c r="P62" s="115">
        <f t="shared" si="2"/>
        <v>999</v>
      </c>
      <c r="Q62" s="97"/>
    </row>
    <row r="63" spans="1:17" s="11" customFormat="1" ht="18.75" customHeight="1">
      <c r="A63" s="248">
        <v>57</v>
      </c>
      <c r="B63" s="95"/>
      <c r="C63" s="95"/>
      <c r="D63" s="96"/>
      <c r="E63" s="263"/>
      <c r="F63" s="114"/>
      <c r="G63" s="114"/>
      <c r="H63" s="404"/>
      <c r="I63" s="286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3">
        <f t="shared" si="1"/>
        <v>999</v>
      </c>
      <c r="N63" s="278"/>
      <c r="O63" s="241"/>
      <c r="P63" s="115">
        <f t="shared" si="2"/>
        <v>999</v>
      </c>
      <c r="Q63" s="97"/>
    </row>
    <row r="64" spans="1:17" s="11" customFormat="1" ht="18.75" customHeight="1">
      <c r="A64" s="248">
        <v>58</v>
      </c>
      <c r="B64" s="95"/>
      <c r="C64" s="95"/>
      <c r="D64" s="96"/>
      <c r="E64" s="263"/>
      <c r="F64" s="114"/>
      <c r="G64" s="114"/>
      <c r="H64" s="404"/>
      <c r="I64" s="286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3">
        <f t="shared" si="1"/>
        <v>999</v>
      </c>
      <c r="N64" s="278"/>
      <c r="O64" s="241"/>
      <c r="P64" s="115">
        <f t="shared" si="2"/>
        <v>999</v>
      </c>
      <c r="Q64" s="97"/>
    </row>
    <row r="65" spans="1:17" s="11" customFormat="1" ht="18.75" customHeight="1">
      <c r="A65" s="248">
        <v>59</v>
      </c>
      <c r="B65" s="95"/>
      <c r="C65" s="95"/>
      <c r="D65" s="96"/>
      <c r="E65" s="263"/>
      <c r="F65" s="114"/>
      <c r="G65" s="114"/>
      <c r="H65" s="404"/>
      <c r="I65" s="286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3">
        <f t="shared" si="1"/>
        <v>999</v>
      </c>
      <c r="N65" s="278"/>
      <c r="O65" s="241"/>
      <c r="P65" s="115">
        <f t="shared" si="2"/>
        <v>999</v>
      </c>
      <c r="Q65" s="97"/>
    </row>
    <row r="66" spans="1:17" s="11" customFormat="1" ht="18.75" customHeight="1">
      <c r="A66" s="248">
        <v>60</v>
      </c>
      <c r="B66" s="95"/>
      <c r="C66" s="95"/>
      <c r="D66" s="96"/>
      <c r="E66" s="263"/>
      <c r="F66" s="114"/>
      <c r="G66" s="114"/>
      <c r="H66" s="404"/>
      <c r="I66" s="286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3">
        <f t="shared" si="1"/>
        <v>999</v>
      </c>
      <c r="N66" s="278"/>
      <c r="O66" s="241"/>
      <c r="P66" s="115">
        <f t="shared" si="2"/>
        <v>999</v>
      </c>
      <c r="Q66" s="97"/>
    </row>
    <row r="67" spans="1:17" s="11" customFormat="1" ht="18.75" customHeight="1">
      <c r="A67" s="248">
        <v>61</v>
      </c>
      <c r="B67" s="95"/>
      <c r="C67" s="95"/>
      <c r="D67" s="96"/>
      <c r="E67" s="263"/>
      <c r="F67" s="114"/>
      <c r="G67" s="114"/>
      <c r="H67" s="404"/>
      <c r="I67" s="286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3">
        <f t="shared" si="1"/>
        <v>999</v>
      </c>
      <c r="N67" s="278"/>
      <c r="O67" s="241"/>
      <c r="P67" s="115">
        <f t="shared" si="2"/>
        <v>999</v>
      </c>
      <c r="Q67" s="97"/>
    </row>
    <row r="68" spans="1:17" s="11" customFormat="1" ht="18.75" customHeight="1">
      <c r="A68" s="248">
        <v>62</v>
      </c>
      <c r="B68" s="95"/>
      <c r="C68" s="95"/>
      <c r="D68" s="96"/>
      <c r="E68" s="263"/>
      <c r="F68" s="114"/>
      <c r="G68" s="114"/>
      <c r="H68" s="404"/>
      <c r="I68" s="286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3">
        <f t="shared" si="1"/>
        <v>999</v>
      </c>
      <c r="N68" s="278"/>
      <c r="O68" s="241"/>
      <c r="P68" s="115">
        <f t="shared" si="2"/>
        <v>999</v>
      </c>
      <c r="Q68" s="97"/>
    </row>
    <row r="69" spans="1:17" s="11" customFormat="1" ht="18.75" customHeight="1">
      <c r="A69" s="248">
        <v>63</v>
      </c>
      <c r="B69" s="95"/>
      <c r="C69" s="95"/>
      <c r="D69" s="96"/>
      <c r="E69" s="263"/>
      <c r="F69" s="114"/>
      <c r="G69" s="114"/>
      <c r="H69" s="404"/>
      <c r="I69" s="286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3">
        <f t="shared" si="1"/>
        <v>999</v>
      </c>
      <c r="N69" s="278"/>
      <c r="O69" s="241"/>
      <c r="P69" s="115">
        <f t="shared" si="2"/>
        <v>999</v>
      </c>
      <c r="Q69" s="97"/>
    </row>
    <row r="70" spans="1:17" s="11" customFormat="1" ht="18.75" customHeight="1">
      <c r="A70" s="248">
        <v>64</v>
      </c>
      <c r="B70" s="95"/>
      <c r="C70" s="95"/>
      <c r="D70" s="96"/>
      <c r="E70" s="263"/>
      <c r="F70" s="114"/>
      <c r="G70" s="114"/>
      <c r="H70" s="404"/>
      <c r="I70" s="286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3">
        <f t="shared" si="1"/>
        <v>999</v>
      </c>
      <c r="N70" s="278"/>
      <c r="O70" s="241"/>
      <c r="P70" s="115">
        <f t="shared" si="2"/>
        <v>999</v>
      </c>
      <c r="Q70" s="97"/>
    </row>
    <row r="71" spans="1:17" s="11" customFormat="1" ht="18.75" customHeight="1">
      <c r="A71" s="248">
        <v>65</v>
      </c>
      <c r="B71" s="95"/>
      <c r="C71" s="95"/>
      <c r="D71" s="96"/>
      <c r="E71" s="263"/>
      <c r="F71" s="114"/>
      <c r="G71" s="114"/>
      <c r="H71" s="404"/>
      <c r="I71" s="286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3">
        <f t="shared" si="1"/>
        <v>999</v>
      </c>
      <c r="N71" s="278"/>
      <c r="O71" s="241"/>
      <c r="P71" s="115">
        <f t="shared" si="2"/>
        <v>999</v>
      </c>
      <c r="Q71" s="97"/>
    </row>
    <row r="72" spans="1:17" s="11" customFormat="1" ht="18.75" customHeight="1">
      <c r="A72" s="248">
        <v>66</v>
      </c>
      <c r="B72" s="95"/>
      <c r="C72" s="95"/>
      <c r="D72" s="96"/>
      <c r="E72" s="263"/>
      <c r="F72" s="114"/>
      <c r="G72" s="114"/>
      <c r="H72" s="404"/>
      <c r="I72" s="286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si="0"/>
        <v>999</v>
      </c>
      <c r="M72" s="283">
        <f t="shared" si="1"/>
        <v>999</v>
      </c>
      <c r="N72" s="278"/>
      <c r="O72" s="241"/>
      <c r="P72" s="115">
        <f t="shared" si="2"/>
        <v>999</v>
      </c>
      <c r="Q72" s="97"/>
    </row>
    <row r="73" spans="1:17" s="11" customFormat="1" ht="18.75" customHeight="1">
      <c r="A73" s="248">
        <v>67</v>
      </c>
      <c r="B73" s="95"/>
      <c r="C73" s="95"/>
      <c r="D73" s="96"/>
      <c r="E73" s="263"/>
      <c r="F73" s="114"/>
      <c r="G73" s="114"/>
      <c r="H73" s="404"/>
      <c r="I73" s="286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0"/>
        <v>999</v>
      </c>
      <c r="M73" s="283">
        <f t="shared" si="1"/>
        <v>999</v>
      </c>
      <c r="N73" s="278"/>
      <c r="O73" s="241"/>
      <c r="P73" s="115">
        <f t="shared" si="2"/>
        <v>999</v>
      </c>
      <c r="Q73" s="97"/>
    </row>
    <row r="74" spans="1:17" s="11" customFormat="1" ht="18.75" customHeight="1">
      <c r="A74" s="248">
        <v>68</v>
      </c>
      <c r="B74" s="95"/>
      <c r="C74" s="95"/>
      <c r="D74" s="96"/>
      <c r="E74" s="263"/>
      <c r="F74" s="114"/>
      <c r="G74" s="114"/>
      <c r="H74" s="404"/>
      <c r="I74" s="286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0"/>
        <v>999</v>
      </c>
      <c r="M74" s="283">
        <f t="shared" si="1"/>
        <v>999</v>
      </c>
      <c r="N74" s="278"/>
      <c r="O74" s="241"/>
      <c r="P74" s="115">
        <f t="shared" si="2"/>
        <v>999</v>
      </c>
      <c r="Q74" s="97"/>
    </row>
    <row r="75" spans="1:17" s="11" customFormat="1" ht="18.75" customHeight="1">
      <c r="A75" s="248">
        <v>69</v>
      </c>
      <c r="B75" s="95"/>
      <c r="C75" s="95"/>
      <c r="D75" s="96"/>
      <c r="E75" s="263"/>
      <c r="F75" s="114"/>
      <c r="G75" s="114"/>
      <c r="H75" s="404"/>
      <c r="I75" s="286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0"/>
        <v>999</v>
      </c>
      <c r="M75" s="283">
        <f t="shared" si="1"/>
        <v>999</v>
      </c>
      <c r="N75" s="278"/>
      <c r="O75" s="241"/>
      <c r="P75" s="115">
        <f t="shared" si="2"/>
        <v>999</v>
      </c>
      <c r="Q75" s="97"/>
    </row>
    <row r="76" spans="1:17" s="11" customFormat="1" ht="18.75" customHeight="1">
      <c r="A76" s="248">
        <v>70</v>
      </c>
      <c r="B76" s="95"/>
      <c r="C76" s="95"/>
      <c r="D76" s="96"/>
      <c r="E76" s="263"/>
      <c r="F76" s="114"/>
      <c r="G76" s="114"/>
      <c r="H76" s="404"/>
      <c r="I76" s="286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0"/>
        <v>999</v>
      </c>
      <c r="M76" s="283">
        <f t="shared" si="1"/>
        <v>999</v>
      </c>
      <c r="N76" s="278"/>
      <c r="O76" s="241"/>
      <c r="P76" s="115">
        <f t="shared" si="2"/>
        <v>999</v>
      </c>
      <c r="Q76" s="97"/>
    </row>
    <row r="77" spans="1:17" s="11" customFormat="1" ht="18.75" customHeight="1">
      <c r="A77" s="248">
        <v>71</v>
      </c>
      <c r="B77" s="95"/>
      <c r="C77" s="95"/>
      <c r="D77" s="96"/>
      <c r="E77" s="263"/>
      <c r="F77" s="114"/>
      <c r="G77" s="114"/>
      <c r="H77" s="404"/>
      <c r="I77" s="286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0"/>
        <v>999</v>
      </c>
      <c r="M77" s="283">
        <f t="shared" si="1"/>
        <v>999</v>
      </c>
      <c r="N77" s="278"/>
      <c r="O77" s="241"/>
      <c r="P77" s="115">
        <f t="shared" si="2"/>
        <v>999</v>
      </c>
      <c r="Q77" s="97"/>
    </row>
    <row r="78" spans="1:17" s="11" customFormat="1" ht="18.75" customHeight="1">
      <c r="A78" s="248">
        <v>72</v>
      </c>
      <c r="B78" s="95"/>
      <c r="C78" s="95"/>
      <c r="D78" s="96"/>
      <c r="E78" s="263"/>
      <c r="F78" s="114"/>
      <c r="G78" s="114"/>
      <c r="H78" s="404"/>
      <c r="I78" s="286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0"/>
        <v>999</v>
      </c>
      <c r="M78" s="283">
        <f t="shared" si="1"/>
        <v>999</v>
      </c>
      <c r="N78" s="278"/>
      <c r="O78" s="241"/>
      <c r="P78" s="115">
        <f t="shared" si="2"/>
        <v>999</v>
      </c>
      <c r="Q78" s="97"/>
    </row>
    <row r="79" spans="1:17" s="11" customFormat="1" ht="18.75" customHeight="1">
      <c r="A79" s="248">
        <v>73</v>
      </c>
      <c r="B79" s="95"/>
      <c r="C79" s="95"/>
      <c r="D79" s="96"/>
      <c r="E79" s="263"/>
      <c r="F79" s="114"/>
      <c r="G79" s="114"/>
      <c r="H79" s="404"/>
      <c r="I79" s="286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0"/>
        <v>999</v>
      </c>
      <c r="M79" s="283">
        <f t="shared" si="1"/>
        <v>999</v>
      </c>
      <c r="N79" s="278"/>
      <c r="O79" s="241"/>
      <c r="P79" s="115">
        <f t="shared" si="2"/>
        <v>999</v>
      </c>
      <c r="Q79" s="97"/>
    </row>
    <row r="80" spans="1:17" s="11" customFormat="1" ht="18.75" customHeight="1">
      <c r="A80" s="248">
        <v>74</v>
      </c>
      <c r="B80" s="95"/>
      <c r="C80" s="95"/>
      <c r="D80" s="96"/>
      <c r="E80" s="263"/>
      <c r="F80" s="114"/>
      <c r="G80" s="114"/>
      <c r="H80" s="404"/>
      <c r="I80" s="286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0"/>
        <v>999</v>
      </c>
      <c r="M80" s="283">
        <f t="shared" si="1"/>
        <v>999</v>
      </c>
      <c r="N80" s="278"/>
      <c r="O80" s="241"/>
      <c r="P80" s="115">
        <f t="shared" si="2"/>
        <v>999</v>
      </c>
      <c r="Q80" s="97"/>
    </row>
    <row r="81" spans="1:17" s="11" customFormat="1" ht="18.75" customHeight="1">
      <c r="A81" s="248">
        <v>75</v>
      </c>
      <c r="B81" s="95"/>
      <c r="C81" s="95"/>
      <c r="D81" s="96"/>
      <c r="E81" s="263"/>
      <c r="F81" s="114"/>
      <c r="G81" s="114"/>
      <c r="H81" s="404"/>
      <c r="I81" s="286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0"/>
        <v>999</v>
      </c>
      <c r="M81" s="283">
        <f t="shared" si="1"/>
        <v>999</v>
      </c>
      <c r="N81" s="278"/>
      <c r="O81" s="241"/>
      <c r="P81" s="115">
        <f t="shared" si="2"/>
        <v>999</v>
      </c>
      <c r="Q81" s="97"/>
    </row>
    <row r="82" spans="1:17" s="11" customFormat="1" ht="18.75" customHeight="1">
      <c r="A82" s="248">
        <v>76</v>
      </c>
      <c r="B82" s="95"/>
      <c r="C82" s="95"/>
      <c r="D82" s="96"/>
      <c r="E82" s="263"/>
      <c r="F82" s="114"/>
      <c r="G82" s="114"/>
      <c r="H82" s="404"/>
      <c r="I82" s="286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0"/>
        <v>999</v>
      </c>
      <c r="M82" s="283">
        <f t="shared" si="1"/>
        <v>999</v>
      </c>
      <c r="N82" s="278"/>
      <c r="O82" s="241"/>
      <c r="P82" s="115">
        <f t="shared" si="2"/>
        <v>999</v>
      </c>
      <c r="Q82" s="97"/>
    </row>
    <row r="83" spans="1:17" s="11" customFormat="1" ht="18.75" customHeight="1">
      <c r="A83" s="248">
        <v>77</v>
      </c>
      <c r="B83" s="95"/>
      <c r="C83" s="95"/>
      <c r="D83" s="96"/>
      <c r="E83" s="263"/>
      <c r="F83" s="114"/>
      <c r="G83" s="114"/>
      <c r="H83" s="404"/>
      <c r="I83" s="286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0"/>
        <v>999</v>
      </c>
      <c r="M83" s="283">
        <f t="shared" si="1"/>
        <v>999</v>
      </c>
      <c r="N83" s="278"/>
      <c r="O83" s="241"/>
      <c r="P83" s="115">
        <f t="shared" si="2"/>
        <v>999</v>
      </c>
      <c r="Q83" s="97"/>
    </row>
    <row r="84" spans="1:17" s="11" customFormat="1" ht="18.75" customHeight="1">
      <c r="A84" s="248">
        <v>78</v>
      </c>
      <c r="B84" s="95"/>
      <c r="C84" s="95"/>
      <c r="D84" s="96"/>
      <c r="E84" s="263"/>
      <c r="F84" s="114"/>
      <c r="G84" s="114"/>
      <c r="H84" s="404"/>
      <c r="I84" s="286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0"/>
        <v>999</v>
      </c>
      <c r="M84" s="283">
        <f t="shared" si="1"/>
        <v>999</v>
      </c>
      <c r="N84" s="278"/>
      <c r="O84" s="241"/>
      <c r="P84" s="115">
        <f t="shared" si="2"/>
        <v>999</v>
      </c>
      <c r="Q84" s="97"/>
    </row>
    <row r="85" spans="1:17" s="11" customFormat="1" ht="18.75" customHeight="1">
      <c r="A85" s="248">
        <v>79</v>
      </c>
      <c r="B85" s="95"/>
      <c r="C85" s="95"/>
      <c r="D85" s="96"/>
      <c r="E85" s="263"/>
      <c r="F85" s="114"/>
      <c r="G85" s="114"/>
      <c r="H85" s="404"/>
      <c r="I85" s="286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0"/>
        <v>999</v>
      </c>
      <c r="M85" s="283">
        <f t="shared" si="1"/>
        <v>999</v>
      </c>
      <c r="N85" s="278"/>
      <c r="O85" s="241"/>
      <c r="P85" s="115">
        <f t="shared" si="2"/>
        <v>999</v>
      </c>
      <c r="Q85" s="97"/>
    </row>
    <row r="86" spans="1:17" s="11" customFormat="1" ht="18.75" customHeight="1">
      <c r="A86" s="248">
        <v>80</v>
      </c>
      <c r="B86" s="95"/>
      <c r="C86" s="95"/>
      <c r="D86" s="96"/>
      <c r="E86" s="263"/>
      <c r="F86" s="114"/>
      <c r="G86" s="114"/>
      <c r="H86" s="404"/>
      <c r="I86" s="286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0"/>
        <v>999</v>
      </c>
      <c r="M86" s="283">
        <f t="shared" si="1"/>
        <v>999</v>
      </c>
      <c r="N86" s="278"/>
      <c r="O86" s="241"/>
      <c r="P86" s="115">
        <f t="shared" si="2"/>
        <v>999</v>
      </c>
      <c r="Q86" s="97"/>
    </row>
    <row r="87" spans="1:17" s="11" customFormat="1" ht="18.75" customHeight="1">
      <c r="A87" s="248">
        <v>81</v>
      </c>
      <c r="B87" s="95"/>
      <c r="C87" s="95"/>
      <c r="D87" s="96"/>
      <c r="E87" s="263"/>
      <c r="F87" s="114"/>
      <c r="G87" s="114"/>
      <c r="H87" s="404"/>
      <c r="I87" s="286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0"/>
        <v>999</v>
      </c>
      <c r="M87" s="283">
        <f t="shared" si="1"/>
        <v>999</v>
      </c>
      <c r="N87" s="278"/>
      <c r="O87" s="241"/>
      <c r="P87" s="115">
        <f t="shared" si="2"/>
        <v>999</v>
      </c>
      <c r="Q87" s="97"/>
    </row>
    <row r="88" spans="1:17" s="11" customFormat="1" ht="18.75" customHeight="1">
      <c r="A88" s="248">
        <v>82</v>
      </c>
      <c r="B88" s="95"/>
      <c r="C88" s="95"/>
      <c r="D88" s="96"/>
      <c r="E88" s="263"/>
      <c r="F88" s="114"/>
      <c r="G88" s="114"/>
      <c r="H88" s="404"/>
      <c r="I88" s="286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0"/>
        <v>999</v>
      </c>
      <c r="M88" s="283">
        <f t="shared" si="1"/>
        <v>999</v>
      </c>
      <c r="N88" s="278"/>
      <c r="O88" s="241"/>
      <c r="P88" s="115">
        <f t="shared" si="2"/>
        <v>999</v>
      </c>
      <c r="Q88" s="97"/>
    </row>
    <row r="89" spans="1:17" s="11" customFormat="1" ht="18.75" customHeight="1">
      <c r="A89" s="248">
        <v>83</v>
      </c>
      <c r="B89" s="95"/>
      <c r="C89" s="95"/>
      <c r="D89" s="96"/>
      <c r="E89" s="263"/>
      <c r="F89" s="114"/>
      <c r="G89" s="114"/>
      <c r="H89" s="404"/>
      <c r="I89" s="286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0"/>
        <v>999</v>
      </c>
      <c r="M89" s="283">
        <f t="shared" si="1"/>
        <v>999</v>
      </c>
      <c r="N89" s="278"/>
      <c r="O89" s="241"/>
      <c r="P89" s="115">
        <f t="shared" si="2"/>
        <v>999</v>
      </c>
      <c r="Q89" s="97"/>
    </row>
    <row r="90" spans="1:17" s="11" customFormat="1" ht="18.75" customHeight="1">
      <c r="A90" s="248">
        <v>84</v>
      </c>
      <c r="B90" s="95"/>
      <c r="C90" s="95"/>
      <c r="D90" s="96"/>
      <c r="E90" s="263"/>
      <c r="F90" s="114"/>
      <c r="G90" s="114"/>
      <c r="H90" s="404"/>
      <c r="I90" s="286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0"/>
        <v>999</v>
      </c>
      <c r="M90" s="283">
        <f t="shared" si="1"/>
        <v>999</v>
      </c>
      <c r="N90" s="278"/>
      <c r="O90" s="241"/>
      <c r="P90" s="115">
        <f t="shared" si="2"/>
        <v>999</v>
      </c>
      <c r="Q90" s="97"/>
    </row>
    <row r="91" spans="1:17" s="11" customFormat="1" ht="18.75" customHeight="1">
      <c r="A91" s="248">
        <v>85</v>
      </c>
      <c r="B91" s="95"/>
      <c r="C91" s="95"/>
      <c r="D91" s="96"/>
      <c r="E91" s="263"/>
      <c r="F91" s="114"/>
      <c r="G91" s="114"/>
      <c r="H91" s="404"/>
      <c r="I91" s="286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0"/>
        <v>999</v>
      </c>
      <c r="M91" s="283">
        <f t="shared" si="1"/>
        <v>999</v>
      </c>
      <c r="N91" s="278"/>
      <c r="O91" s="241"/>
      <c r="P91" s="115">
        <f t="shared" si="2"/>
        <v>999</v>
      </c>
      <c r="Q91" s="97"/>
    </row>
    <row r="92" spans="1:17" s="11" customFormat="1" ht="18.75" customHeight="1">
      <c r="A92" s="248">
        <v>86</v>
      </c>
      <c r="B92" s="95"/>
      <c r="C92" s="95"/>
      <c r="D92" s="96"/>
      <c r="E92" s="263"/>
      <c r="F92" s="114"/>
      <c r="G92" s="114"/>
      <c r="H92" s="404"/>
      <c r="I92" s="286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0"/>
        <v>999</v>
      </c>
      <c r="M92" s="283">
        <f t="shared" si="1"/>
        <v>999</v>
      </c>
      <c r="N92" s="278"/>
      <c r="O92" s="241"/>
      <c r="P92" s="115">
        <f t="shared" si="2"/>
        <v>999</v>
      </c>
      <c r="Q92" s="97"/>
    </row>
    <row r="93" spans="1:17" s="11" customFormat="1" ht="18.75" customHeight="1">
      <c r="A93" s="248">
        <v>87</v>
      </c>
      <c r="B93" s="95"/>
      <c r="C93" s="95"/>
      <c r="D93" s="96"/>
      <c r="E93" s="263"/>
      <c r="F93" s="114"/>
      <c r="G93" s="114"/>
      <c r="H93" s="404"/>
      <c r="I93" s="286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0"/>
        <v>999</v>
      </c>
      <c r="M93" s="283">
        <f t="shared" si="1"/>
        <v>999</v>
      </c>
      <c r="N93" s="278"/>
      <c r="O93" s="241"/>
      <c r="P93" s="115">
        <f t="shared" si="2"/>
        <v>999</v>
      </c>
      <c r="Q93" s="97"/>
    </row>
    <row r="94" spans="1:17" s="11" customFormat="1" ht="18.75" customHeight="1">
      <c r="A94" s="248">
        <v>88</v>
      </c>
      <c r="B94" s="95"/>
      <c r="C94" s="95"/>
      <c r="D94" s="96"/>
      <c r="E94" s="263"/>
      <c r="F94" s="114"/>
      <c r="G94" s="114"/>
      <c r="H94" s="404"/>
      <c r="I94" s="286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0"/>
        <v>999</v>
      </c>
      <c r="M94" s="283">
        <f t="shared" si="1"/>
        <v>999</v>
      </c>
      <c r="N94" s="278"/>
      <c r="O94" s="241"/>
      <c r="P94" s="115">
        <f t="shared" si="2"/>
        <v>999</v>
      </c>
      <c r="Q94" s="97"/>
    </row>
    <row r="95" spans="1:17" s="11" customFormat="1" ht="18.75" customHeight="1">
      <c r="A95" s="248">
        <v>89</v>
      </c>
      <c r="B95" s="95"/>
      <c r="C95" s="95"/>
      <c r="D95" s="96"/>
      <c r="E95" s="263"/>
      <c r="F95" s="114"/>
      <c r="G95" s="114"/>
      <c r="H95" s="404"/>
      <c r="I95" s="286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0"/>
        <v>999</v>
      </c>
      <c r="M95" s="283">
        <f t="shared" si="1"/>
        <v>999</v>
      </c>
      <c r="N95" s="278"/>
      <c r="O95" s="241"/>
      <c r="P95" s="115">
        <f t="shared" si="2"/>
        <v>999</v>
      </c>
      <c r="Q95" s="97"/>
    </row>
    <row r="96" spans="1:17" s="11" customFormat="1" ht="18.75" customHeight="1">
      <c r="A96" s="248">
        <v>90</v>
      </c>
      <c r="B96" s="95"/>
      <c r="C96" s="95"/>
      <c r="D96" s="96"/>
      <c r="E96" s="263"/>
      <c r="F96" s="114"/>
      <c r="G96" s="114"/>
      <c r="H96" s="404"/>
      <c r="I96" s="286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0"/>
        <v>999</v>
      </c>
      <c r="M96" s="283">
        <f t="shared" si="1"/>
        <v>999</v>
      </c>
      <c r="N96" s="278"/>
      <c r="O96" s="241"/>
      <c r="P96" s="115">
        <f t="shared" si="2"/>
        <v>999</v>
      </c>
      <c r="Q96" s="97"/>
    </row>
    <row r="97" spans="1:17" s="11" customFormat="1" ht="18.75" customHeight="1">
      <c r="A97" s="248">
        <v>91</v>
      </c>
      <c r="B97" s="95"/>
      <c r="C97" s="95"/>
      <c r="D97" s="96"/>
      <c r="E97" s="263"/>
      <c r="F97" s="114"/>
      <c r="G97" s="114"/>
      <c r="H97" s="404"/>
      <c r="I97" s="286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0"/>
        <v>999</v>
      </c>
      <c r="M97" s="283">
        <f t="shared" si="1"/>
        <v>999</v>
      </c>
      <c r="N97" s="278"/>
      <c r="O97" s="241"/>
      <c r="P97" s="115">
        <f t="shared" si="2"/>
        <v>999</v>
      </c>
      <c r="Q97" s="97"/>
    </row>
    <row r="98" spans="1:17" s="11" customFormat="1" ht="18.75" customHeight="1">
      <c r="A98" s="248">
        <v>92</v>
      </c>
      <c r="B98" s="95"/>
      <c r="C98" s="95"/>
      <c r="D98" s="96"/>
      <c r="E98" s="263"/>
      <c r="F98" s="114"/>
      <c r="G98" s="114"/>
      <c r="H98" s="404"/>
      <c r="I98" s="286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0"/>
        <v>999</v>
      </c>
      <c r="M98" s="283">
        <f t="shared" si="1"/>
        <v>999</v>
      </c>
      <c r="N98" s="278"/>
      <c r="O98" s="241"/>
      <c r="P98" s="115">
        <f t="shared" si="2"/>
        <v>999</v>
      </c>
      <c r="Q98" s="97"/>
    </row>
    <row r="99" spans="1:17" s="11" customFormat="1" ht="18.75" customHeight="1">
      <c r="A99" s="248">
        <v>93</v>
      </c>
      <c r="B99" s="95"/>
      <c r="C99" s="95"/>
      <c r="D99" s="96"/>
      <c r="E99" s="263"/>
      <c r="F99" s="114"/>
      <c r="G99" s="114"/>
      <c r="H99" s="404"/>
      <c r="I99" s="286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0"/>
        <v>999</v>
      </c>
      <c r="M99" s="283">
        <f t="shared" si="1"/>
        <v>999</v>
      </c>
      <c r="N99" s="278"/>
      <c r="O99" s="241"/>
      <c r="P99" s="115">
        <f t="shared" si="2"/>
        <v>999</v>
      </c>
      <c r="Q99" s="97"/>
    </row>
    <row r="100" spans="1:17" s="11" customFormat="1" ht="18.75" customHeight="1">
      <c r="A100" s="248">
        <v>94</v>
      </c>
      <c r="B100" s="95"/>
      <c r="C100" s="95"/>
      <c r="D100" s="96"/>
      <c r="E100" s="263"/>
      <c r="F100" s="114"/>
      <c r="G100" s="114"/>
      <c r="H100" s="404"/>
      <c r="I100" s="286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0"/>
        <v>999</v>
      </c>
      <c r="M100" s="283">
        <f t="shared" si="1"/>
        <v>999</v>
      </c>
      <c r="N100" s="278"/>
      <c r="O100" s="241"/>
      <c r="P100" s="115">
        <f t="shared" si="2"/>
        <v>999</v>
      </c>
      <c r="Q100" s="97"/>
    </row>
    <row r="101" spans="1:17" s="11" customFormat="1" ht="18.75" customHeight="1">
      <c r="A101" s="248">
        <v>95</v>
      </c>
      <c r="B101" s="95"/>
      <c r="C101" s="95"/>
      <c r="D101" s="96"/>
      <c r="E101" s="263"/>
      <c r="F101" s="114"/>
      <c r="G101" s="114"/>
      <c r="H101" s="404"/>
      <c r="I101" s="286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si="0"/>
        <v>999</v>
      </c>
      <c r="M101" s="283">
        <f t="shared" si="1"/>
        <v>999</v>
      </c>
      <c r="N101" s="278"/>
      <c r="O101" s="241"/>
      <c r="P101" s="115">
        <f t="shared" si="2"/>
        <v>999</v>
      </c>
      <c r="Q101" s="97"/>
    </row>
    <row r="102" spans="1:17" s="11" customFormat="1" ht="18.75" customHeight="1">
      <c r="A102" s="248">
        <v>96</v>
      </c>
      <c r="B102" s="95"/>
      <c r="C102" s="95"/>
      <c r="D102" s="96"/>
      <c r="E102" s="263"/>
      <c r="F102" s="114"/>
      <c r="G102" s="114"/>
      <c r="H102" s="404"/>
      <c r="I102" s="286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0"/>
        <v>999</v>
      </c>
      <c r="M102" s="283">
        <f t="shared" si="1"/>
        <v>999</v>
      </c>
      <c r="N102" s="278"/>
      <c r="O102" s="241"/>
      <c r="P102" s="115">
        <f t="shared" si="2"/>
        <v>999</v>
      </c>
      <c r="Q102" s="97"/>
    </row>
    <row r="103" spans="1:17" s="11" customFormat="1" ht="18.75" customHeight="1">
      <c r="A103" s="248">
        <v>97</v>
      </c>
      <c r="B103" s="95"/>
      <c r="C103" s="95"/>
      <c r="D103" s="96"/>
      <c r="E103" s="263"/>
      <c r="F103" s="114"/>
      <c r="G103" s="114"/>
      <c r="H103" s="404"/>
      <c r="I103" s="286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0"/>
        <v>999</v>
      </c>
      <c r="M103" s="283">
        <f t="shared" si="1"/>
        <v>999</v>
      </c>
      <c r="N103" s="278"/>
      <c r="O103" s="241"/>
      <c r="P103" s="115">
        <f t="shared" si="2"/>
        <v>999</v>
      </c>
      <c r="Q103" s="97"/>
    </row>
    <row r="104" spans="1:17" s="11" customFormat="1" ht="18.75" customHeight="1">
      <c r="A104" s="248">
        <v>98</v>
      </c>
      <c r="B104" s="95"/>
      <c r="C104" s="95"/>
      <c r="D104" s="96"/>
      <c r="E104" s="263"/>
      <c r="F104" s="114"/>
      <c r="G104" s="114"/>
      <c r="H104" s="404"/>
      <c r="I104" s="286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aca="true" t="shared" si="3" ref="L104:L156">IF(Q104="",999,Q104)</f>
        <v>999</v>
      </c>
      <c r="M104" s="283">
        <f aca="true" t="shared" si="4" ref="M104:M156">IF(P104=999,999,1)</f>
        <v>999</v>
      </c>
      <c r="N104" s="278"/>
      <c r="O104" s="241"/>
      <c r="P104" s="115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248">
        <v>99</v>
      </c>
      <c r="B105" s="95"/>
      <c r="C105" s="95"/>
      <c r="D105" s="96"/>
      <c r="E105" s="263"/>
      <c r="F105" s="114"/>
      <c r="G105" s="114"/>
      <c r="H105" s="404"/>
      <c r="I105" s="286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3"/>
        <v>999</v>
      </c>
      <c r="M105" s="283">
        <f t="shared" si="4"/>
        <v>999</v>
      </c>
      <c r="N105" s="278"/>
      <c r="O105" s="241"/>
      <c r="P105" s="115">
        <f t="shared" si="5"/>
        <v>999</v>
      </c>
      <c r="Q105" s="97"/>
    </row>
    <row r="106" spans="1:17" s="11" customFormat="1" ht="18.75" customHeight="1">
      <c r="A106" s="248">
        <v>100</v>
      </c>
      <c r="B106" s="95"/>
      <c r="C106" s="95"/>
      <c r="D106" s="96"/>
      <c r="E106" s="263"/>
      <c r="F106" s="114"/>
      <c r="G106" s="114"/>
      <c r="H106" s="404"/>
      <c r="I106" s="286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3"/>
        <v>999</v>
      </c>
      <c r="M106" s="283">
        <f t="shared" si="4"/>
        <v>999</v>
      </c>
      <c r="N106" s="278"/>
      <c r="O106" s="241"/>
      <c r="P106" s="115">
        <f t="shared" si="5"/>
        <v>999</v>
      </c>
      <c r="Q106" s="97"/>
    </row>
    <row r="107" spans="1:17" s="11" customFormat="1" ht="18.75" customHeight="1">
      <c r="A107" s="248">
        <v>101</v>
      </c>
      <c r="B107" s="95"/>
      <c r="C107" s="95"/>
      <c r="D107" s="96"/>
      <c r="E107" s="263"/>
      <c r="F107" s="114"/>
      <c r="G107" s="114"/>
      <c r="H107" s="404"/>
      <c r="I107" s="286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3"/>
        <v>999</v>
      </c>
      <c r="M107" s="283">
        <f t="shared" si="4"/>
        <v>999</v>
      </c>
      <c r="N107" s="278"/>
      <c r="O107" s="241"/>
      <c r="P107" s="115">
        <f t="shared" si="5"/>
        <v>999</v>
      </c>
      <c r="Q107" s="97"/>
    </row>
    <row r="108" spans="1:17" s="11" customFormat="1" ht="18.75" customHeight="1">
      <c r="A108" s="248">
        <v>102</v>
      </c>
      <c r="B108" s="95"/>
      <c r="C108" s="95"/>
      <c r="D108" s="96"/>
      <c r="E108" s="263"/>
      <c r="F108" s="114"/>
      <c r="G108" s="114"/>
      <c r="H108" s="404"/>
      <c r="I108" s="286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3"/>
        <v>999</v>
      </c>
      <c r="M108" s="283">
        <f t="shared" si="4"/>
        <v>999</v>
      </c>
      <c r="N108" s="278"/>
      <c r="O108" s="241"/>
      <c r="P108" s="115">
        <f t="shared" si="5"/>
        <v>999</v>
      </c>
      <c r="Q108" s="97"/>
    </row>
    <row r="109" spans="1:17" s="11" customFormat="1" ht="18.75" customHeight="1">
      <c r="A109" s="248">
        <v>103</v>
      </c>
      <c r="B109" s="95"/>
      <c r="C109" s="95"/>
      <c r="D109" s="96"/>
      <c r="E109" s="263"/>
      <c r="F109" s="114"/>
      <c r="G109" s="114"/>
      <c r="H109" s="404"/>
      <c r="I109" s="286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3"/>
        <v>999</v>
      </c>
      <c r="M109" s="283">
        <f t="shared" si="4"/>
        <v>999</v>
      </c>
      <c r="N109" s="278"/>
      <c r="O109" s="241"/>
      <c r="P109" s="115">
        <f t="shared" si="5"/>
        <v>999</v>
      </c>
      <c r="Q109" s="97"/>
    </row>
    <row r="110" spans="1:17" s="11" customFormat="1" ht="18.75" customHeight="1">
      <c r="A110" s="248">
        <v>104</v>
      </c>
      <c r="B110" s="95"/>
      <c r="C110" s="95"/>
      <c r="D110" s="96"/>
      <c r="E110" s="263"/>
      <c r="F110" s="114"/>
      <c r="G110" s="114"/>
      <c r="H110" s="404"/>
      <c r="I110" s="286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3"/>
        <v>999</v>
      </c>
      <c r="M110" s="283">
        <f t="shared" si="4"/>
        <v>999</v>
      </c>
      <c r="N110" s="278"/>
      <c r="O110" s="241"/>
      <c r="P110" s="115">
        <f t="shared" si="5"/>
        <v>999</v>
      </c>
      <c r="Q110" s="97"/>
    </row>
    <row r="111" spans="1:17" s="11" customFormat="1" ht="18.75" customHeight="1">
      <c r="A111" s="248">
        <v>105</v>
      </c>
      <c r="B111" s="95"/>
      <c r="C111" s="95"/>
      <c r="D111" s="96"/>
      <c r="E111" s="263"/>
      <c r="F111" s="114"/>
      <c r="G111" s="114"/>
      <c r="H111" s="404"/>
      <c r="I111" s="286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3"/>
        <v>999</v>
      </c>
      <c r="M111" s="283">
        <f t="shared" si="4"/>
        <v>999</v>
      </c>
      <c r="N111" s="278"/>
      <c r="O111" s="241"/>
      <c r="P111" s="115">
        <f t="shared" si="5"/>
        <v>999</v>
      </c>
      <c r="Q111" s="97"/>
    </row>
    <row r="112" spans="1:17" s="11" customFormat="1" ht="18.75" customHeight="1">
      <c r="A112" s="248">
        <v>106</v>
      </c>
      <c r="B112" s="95"/>
      <c r="C112" s="95"/>
      <c r="D112" s="96"/>
      <c r="E112" s="263"/>
      <c r="F112" s="114"/>
      <c r="G112" s="114"/>
      <c r="H112" s="404"/>
      <c r="I112" s="286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3"/>
        <v>999</v>
      </c>
      <c r="M112" s="283">
        <f t="shared" si="4"/>
        <v>999</v>
      </c>
      <c r="N112" s="278"/>
      <c r="O112" s="241"/>
      <c r="P112" s="115">
        <f t="shared" si="5"/>
        <v>999</v>
      </c>
      <c r="Q112" s="97"/>
    </row>
    <row r="113" spans="1:17" s="11" customFormat="1" ht="18.75" customHeight="1">
      <c r="A113" s="248">
        <v>107</v>
      </c>
      <c r="B113" s="95"/>
      <c r="C113" s="95"/>
      <c r="D113" s="96"/>
      <c r="E113" s="263"/>
      <c r="F113" s="114"/>
      <c r="G113" s="114"/>
      <c r="H113" s="404"/>
      <c r="I113" s="286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3"/>
        <v>999</v>
      </c>
      <c r="M113" s="283">
        <f t="shared" si="4"/>
        <v>999</v>
      </c>
      <c r="N113" s="278"/>
      <c r="O113" s="241"/>
      <c r="P113" s="115">
        <f t="shared" si="5"/>
        <v>999</v>
      </c>
      <c r="Q113" s="97"/>
    </row>
    <row r="114" spans="1:17" s="11" customFormat="1" ht="18.75" customHeight="1">
      <c r="A114" s="248">
        <v>108</v>
      </c>
      <c r="B114" s="95"/>
      <c r="C114" s="95"/>
      <c r="D114" s="96"/>
      <c r="E114" s="263"/>
      <c r="F114" s="114"/>
      <c r="G114" s="114"/>
      <c r="H114" s="404"/>
      <c r="I114" s="286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3"/>
        <v>999</v>
      </c>
      <c r="M114" s="283">
        <f t="shared" si="4"/>
        <v>999</v>
      </c>
      <c r="N114" s="278"/>
      <c r="O114" s="241"/>
      <c r="P114" s="115">
        <f t="shared" si="5"/>
        <v>999</v>
      </c>
      <c r="Q114" s="97"/>
    </row>
    <row r="115" spans="1:17" s="11" customFormat="1" ht="18.75" customHeight="1">
      <c r="A115" s="248">
        <v>109</v>
      </c>
      <c r="B115" s="95"/>
      <c r="C115" s="95"/>
      <c r="D115" s="96"/>
      <c r="E115" s="263"/>
      <c r="F115" s="114"/>
      <c r="G115" s="114"/>
      <c r="H115" s="404"/>
      <c r="I115" s="286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3"/>
        <v>999</v>
      </c>
      <c r="M115" s="283">
        <f t="shared" si="4"/>
        <v>999</v>
      </c>
      <c r="N115" s="278"/>
      <c r="O115" s="241"/>
      <c r="P115" s="115">
        <f t="shared" si="5"/>
        <v>999</v>
      </c>
      <c r="Q115" s="97"/>
    </row>
    <row r="116" spans="1:17" s="11" customFormat="1" ht="18.75" customHeight="1">
      <c r="A116" s="248">
        <v>110</v>
      </c>
      <c r="B116" s="95"/>
      <c r="C116" s="95"/>
      <c r="D116" s="96"/>
      <c r="E116" s="263"/>
      <c r="F116" s="114"/>
      <c r="G116" s="114"/>
      <c r="H116" s="404"/>
      <c r="I116" s="286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3"/>
        <v>999</v>
      </c>
      <c r="M116" s="283">
        <f t="shared" si="4"/>
        <v>999</v>
      </c>
      <c r="N116" s="278"/>
      <c r="O116" s="241"/>
      <c r="P116" s="115">
        <f t="shared" si="5"/>
        <v>999</v>
      </c>
      <c r="Q116" s="97"/>
    </row>
    <row r="117" spans="1:17" s="11" customFormat="1" ht="18.75" customHeight="1">
      <c r="A117" s="248">
        <v>111</v>
      </c>
      <c r="B117" s="95"/>
      <c r="C117" s="95"/>
      <c r="D117" s="96"/>
      <c r="E117" s="263"/>
      <c r="F117" s="114"/>
      <c r="G117" s="114"/>
      <c r="H117" s="404"/>
      <c r="I117" s="286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3"/>
        <v>999</v>
      </c>
      <c r="M117" s="283">
        <f t="shared" si="4"/>
        <v>999</v>
      </c>
      <c r="N117" s="278"/>
      <c r="O117" s="241"/>
      <c r="P117" s="115">
        <f t="shared" si="5"/>
        <v>999</v>
      </c>
      <c r="Q117" s="97"/>
    </row>
    <row r="118" spans="1:17" s="11" customFormat="1" ht="18.75" customHeight="1">
      <c r="A118" s="248">
        <v>112</v>
      </c>
      <c r="B118" s="95"/>
      <c r="C118" s="95"/>
      <c r="D118" s="96"/>
      <c r="E118" s="263"/>
      <c r="F118" s="114"/>
      <c r="G118" s="114"/>
      <c r="H118" s="404"/>
      <c r="I118" s="286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3"/>
        <v>999</v>
      </c>
      <c r="M118" s="283">
        <f t="shared" si="4"/>
        <v>999</v>
      </c>
      <c r="N118" s="278"/>
      <c r="O118" s="241"/>
      <c r="P118" s="115">
        <f t="shared" si="5"/>
        <v>999</v>
      </c>
      <c r="Q118" s="97"/>
    </row>
    <row r="119" spans="1:17" s="11" customFormat="1" ht="18.75" customHeight="1">
      <c r="A119" s="248">
        <v>113</v>
      </c>
      <c r="B119" s="95"/>
      <c r="C119" s="95"/>
      <c r="D119" s="96"/>
      <c r="E119" s="263"/>
      <c r="F119" s="114"/>
      <c r="G119" s="114"/>
      <c r="H119" s="404"/>
      <c r="I119" s="286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3"/>
        <v>999</v>
      </c>
      <c r="M119" s="283">
        <f t="shared" si="4"/>
        <v>999</v>
      </c>
      <c r="N119" s="278"/>
      <c r="O119" s="241"/>
      <c r="P119" s="115">
        <f t="shared" si="5"/>
        <v>999</v>
      </c>
      <c r="Q119" s="97"/>
    </row>
    <row r="120" spans="1:17" s="11" customFormat="1" ht="18.75" customHeight="1">
      <c r="A120" s="248">
        <v>114</v>
      </c>
      <c r="B120" s="95"/>
      <c r="C120" s="95"/>
      <c r="D120" s="96"/>
      <c r="E120" s="263"/>
      <c r="F120" s="114"/>
      <c r="G120" s="114"/>
      <c r="H120" s="404"/>
      <c r="I120" s="286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3"/>
        <v>999</v>
      </c>
      <c r="M120" s="283">
        <f t="shared" si="4"/>
        <v>999</v>
      </c>
      <c r="N120" s="278"/>
      <c r="O120" s="241"/>
      <c r="P120" s="115">
        <f t="shared" si="5"/>
        <v>999</v>
      </c>
      <c r="Q120" s="97"/>
    </row>
    <row r="121" spans="1:17" s="11" customFormat="1" ht="18.75" customHeight="1">
      <c r="A121" s="248">
        <v>115</v>
      </c>
      <c r="B121" s="95"/>
      <c r="C121" s="95"/>
      <c r="D121" s="96"/>
      <c r="E121" s="263"/>
      <c r="F121" s="114"/>
      <c r="G121" s="114"/>
      <c r="H121" s="404"/>
      <c r="I121" s="286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3"/>
        <v>999</v>
      </c>
      <c r="M121" s="283">
        <f t="shared" si="4"/>
        <v>999</v>
      </c>
      <c r="N121" s="278"/>
      <c r="O121" s="241"/>
      <c r="P121" s="115">
        <f t="shared" si="5"/>
        <v>999</v>
      </c>
      <c r="Q121" s="97"/>
    </row>
    <row r="122" spans="1:17" s="11" customFormat="1" ht="18.75" customHeight="1">
      <c r="A122" s="248">
        <v>116</v>
      </c>
      <c r="B122" s="95"/>
      <c r="C122" s="95"/>
      <c r="D122" s="96"/>
      <c r="E122" s="263"/>
      <c r="F122" s="114"/>
      <c r="G122" s="114"/>
      <c r="H122" s="404"/>
      <c r="I122" s="286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3"/>
        <v>999</v>
      </c>
      <c r="M122" s="283">
        <f t="shared" si="4"/>
        <v>999</v>
      </c>
      <c r="N122" s="278"/>
      <c r="O122" s="241"/>
      <c r="P122" s="115">
        <f t="shared" si="5"/>
        <v>999</v>
      </c>
      <c r="Q122" s="97"/>
    </row>
    <row r="123" spans="1:17" s="11" customFormat="1" ht="18.75" customHeight="1">
      <c r="A123" s="248">
        <v>117</v>
      </c>
      <c r="B123" s="95"/>
      <c r="C123" s="95"/>
      <c r="D123" s="96"/>
      <c r="E123" s="263"/>
      <c r="F123" s="114"/>
      <c r="G123" s="114"/>
      <c r="H123" s="404"/>
      <c r="I123" s="286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3"/>
        <v>999</v>
      </c>
      <c r="M123" s="283">
        <f t="shared" si="4"/>
        <v>999</v>
      </c>
      <c r="N123" s="278"/>
      <c r="O123" s="241"/>
      <c r="P123" s="115">
        <f t="shared" si="5"/>
        <v>999</v>
      </c>
      <c r="Q123" s="97"/>
    </row>
    <row r="124" spans="1:17" s="11" customFormat="1" ht="18.75" customHeight="1">
      <c r="A124" s="248">
        <v>118</v>
      </c>
      <c r="B124" s="95"/>
      <c r="C124" s="95"/>
      <c r="D124" s="96"/>
      <c r="E124" s="263"/>
      <c r="F124" s="114"/>
      <c r="G124" s="114"/>
      <c r="H124" s="404"/>
      <c r="I124" s="286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3"/>
        <v>999</v>
      </c>
      <c r="M124" s="283">
        <f t="shared" si="4"/>
        <v>999</v>
      </c>
      <c r="N124" s="278"/>
      <c r="O124" s="241"/>
      <c r="P124" s="115">
        <f t="shared" si="5"/>
        <v>999</v>
      </c>
      <c r="Q124" s="97"/>
    </row>
    <row r="125" spans="1:17" s="11" customFormat="1" ht="18.75" customHeight="1">
      <c r="A125" s="248">
        <v>119</v>
      </c>
      <c r="B125" s="95"/>
      <c r="C125" s="95"/>
      <c r="D125" s="96"/>
      <c r="E125" s="263"/>
      <c r="F125" s="114"/>
      <c r="G125" s="114"/>
      <c r="H125" s="404"/>
      <c r="I125" s="286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3"/>
        <v>999</v>
      </c>
      <c r="M125" s="283">
        <f t="shared" si="4"/>
        <v>999</v>
      </c>
      <c r="N125" s="278"/>
      <c r="O125" s="241"/>
      <c r="P125" s="115">
        <f t="shared" si="5"/>
        <v>999</v>
      </c>
      <c r="Q125" s="97"/>
    </row>
    <row r="126" spans="1:17" s="11" customFormat="1" ht="18.75" customHeight="1">
      <c r="A126" s="248">
        <v>120</v>
      </c>
      <c r="B126" s="95"/>
      <c r="C126" s="95"/>
      <c r="D126" s="96"/>
      <c r="E126" s="263"/>
      <c r="F126" s="114"/>
      <c r="G126" s="114"/>
      <c r="H126" s="404"/>
      <c r="I126" s="286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3"/>
        <v>999</v>
      </c>
      <c r="M126" s="283">
        <f t="shared" si="4"/>
        <v>999</v>
      </c>
      <c r="N126" s="278"/>
      <c r="O126" s="241"/>
      <c r="P126" s="115">
        <f t="shared" si="5"/>
        <v>999</v>
      </c>
      <c r="Q126" s="97"/>
    </row>
    <row r="127" spans="1:17" s="11" customFormat="1" ht="18.75" customHeight="1">
      <c r="A127" s="248">
        <v>121</v>
      </c>
      <c r="B127" s="95"/>
      <c r="C127" s="95"/>
      <c r="D127" s="96"/>
      <c r="E127" s="263"/>
      <c r="F127" s="114"/>
      <c r="G127" s="114"/>
      <c r="H127" s="404"/>
      <c r="I127" s="286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3"/>
        <v>999</v>
      </c>
      <c r="M127" s="283">
        <f t="shared" si="4"/>
        <v>999</v>
      </c>
      <c r="N127" s="278"/>
      <c r="O127" s="241"/>
      <c r="P127" s="115">
        <f t="shared" si="5"/>
        <v>999</v>
      </c>
      <c r="Q127" s="97"/>
    </row>
    <row r="128" spans="1:17" s="11" customFormat="1" ht="18.75" customHeight="1">
      <c r="A128" s="248">
        <v>122</v>
      </c>
      <c r="B128" s="95"/>
      <c r="C128" s="95"/>
      <c r="D128" s="96"/>
      <c r="E128" s="263"/>
      <c r="F128" s="114"/>
      <c r="G128" s="114"/>
      <c r="H128" s="404"/>
      <c r="I128" s="286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3"/>
        <v>999</v>
      </c>
      <c r="M128" s="283">
        <f t="shared" si="4"/>
        <v>999</v>
      </c>
      <c r="N128" s="278"/>
      <c r="O128" s="241"/>
      <c r="P128" s="115">
        <f t="shared" si="5"/>
        <v>999</v>
      </c>
      <c r="Q128" s="97"/>
    </row>
    <row r="129" spans="1:17" s="11" customFormat="1" ht="18.75" customHeight="1">
      <c r="A129" s="248">
        <v>123</v>
      </c>
      <c r="B129" s="95"/>
      <c r="C129" s="95"/>
      <c r="D129" s="96"/>
      <c r="E129" s="263"/>
      <c r="F129" s="114"/>
      <c r="G129" s="114"/>
      <c r="H129" s="404"/>
      <c r="I129" s="286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3"/>
        <v>999</v>
      </c>
      <c r="M129" s="283">
        <f t="shared" si="4"/>
        <v>999</v>
      </c>
      <c r="N129" s="278"/>
      <c r="O129" s="241"/>
      <c r="P129" s="115">
        <f t="shared" si="5"/>
        <v>999</v>
      </c>
      <c r="Q129" s="97"/>
    </row>
    <row r="130" spans="1:17" s="11" customFormat="1" ht="18.75" customHeight="1">
      <c r="A130" s="248">
        <v>124</v>
      </c>
      <c r="B130" s="95"/>
      <c r="C130" s="95"/>
      <c r="D130" s="96"/>
      <c r="E130" s="263"/>
      <c r="F130" s="114"/>
      <c r="G130" s="114"/>
      <c r="H130" s="404"/>
      <c r="I130" s="286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3"/>
        <v>999</v>
      </c>
      <c r="M130" s="283">
        <f t="shared" si="4"/>
        <v>999</v>
      </c>
      <c r="N130" s="278"/>
      <c r="O130" s="241"/>
      <c r="P130" s="115">
        <f t="shared" si="5"/>
        <v>999</v>
      </c>
      <c r="Q130" s="97"/>
    </row>
    <row r="131" spans="1:17" s="11" customFormat="1" ht="18.75" customHeight="1">
      <c r="A131" s="248">
        <v>125</v>
      </c>
      <c r="B131" s="95"/>
      <c r="C131" s="95"/>
      <c r="D131" s="96"/>
      <c r="E131" s="263"/>
      <c r="F131" s="114"/>
      <c r="G131" s="114"/>
      <c r="H131" s="404"/>
      <c r="I131" s="286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3"/>
        <v>999</v>
      </c>
      <c r="M131" s="283">
        <f t="shared" si="4"/>
        <v>999</v>
      </c>
      <c r="N131" s="278"/>
      <c r="O131" s="241"/>
      <c r="P131" s="115">
        <f t="shared" si="5"/>
        <v>999</v>
      </c>
      <c r="Q131" s="97"/>
    </row>
    <row r="132" spans="1:17" s="11" customFormat="1" ht="18.75" customHeight="1">
      <c r="A132" s="248">
        <v>126</v>
      </c>
      <c r="B132" s="95"/>
      <c r="C132" s="95"/>
      <c r="D132" s="96"/>
      <c r="E132" s="263"/>
      <c r="F132" s="114"/>
      <c r="G132" s="114"/>
      <c r="H132" s="404"/>
      <c r="I132" s="286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3"/>
        <v>999</v>
      </c>
      <c r="M132" s="283">
        <f t="shared" si="4"/>
        <v>999</v>
      </c>
      <c r="N132" s="278"/>
      <c r="O132" s="241"/>
      <c r="P132" s="115">
        <f t="shared" si="5"/>
        <v>999</v>
      </c>
      <c r="Q132" s="97"/>
    </row>
    <row r="133" spans="1:17" s="11" customFormat="1" ht="18.75" customHeight="1">
      <c r="A133" s="248">
        <v>127</v>
      </c>
      <c r="B133" s="95"/>
      <c r="C133" s="95"/>
      <c r="D133" s="96"/>
      <c r="E133" s="263"/>
      <c r="F133" s="114"/>
      <c r="G133" s="114"/>
      <c r="H133" s="404"/>
      <c r="I133" s="286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3"/>
        <v>999</v>
      </c>
      <c r="M133" s="283">
        <f t="shared" si="4"/>
        <v>999</v>
      </c>
      <c r="N133" s="278"/>
      <c r="O133" s="241"/>
      <c r="P133" s="115">
        <f t="shared" si="5"/>
        <v>999</v>
      </c>
      <c r="Q133" s="97"/>
    </row>
    <row r="134" spans="1:17" s="11" customFormat="1" ht="18.75" customHeight="1">
      <c r="A134" s="248">
        <v>128</v>
      </c>
      <c r="B134" s="95"/>
      <c r="C134" s="95"/>
      <c r="D134" s="96"/>
      <c r="E134" s="263"/>
      <c r="F134" s="114"/>
      <c r="G134" s="114"/>
      <c r="H134" s="404"/>
      <c r="I134" s="286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3"/>
        <v>999</v>
      </c>
      <c r="M134" s="283">
        <f t="shared" si="4"/>
        <v>999</v>
      </c>
      <c r="N134" s="278"/>
      <c r="O134" s="284"/>
      <c r="P134" s="285">
        <f t="shared" si="5"/>
        <v>999</v>
      </c>
      <c r="Q134" s="286"/>
    </row>
    <row r="135" spans="1:17" ht="12.75">
      <c r="A135" s="248">
        <v>129</v>
      </c>
      <c r="B135" s="95"/>
      <c r="C135" s="95"/>
      <c r="D135" s="96"/>
      <c r="E135" s="263"/>
      <c r="F135" s="114"/>
      <c r="G135" s="114"/>
      <c r="H135" s="404"/>
      <c r="I135" s="286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si="3"/>
        <v>999</v>
      </c>
      <c r="M135" s="283">
        <f t="shared" si="4"/>
        <v>999</v>
      </c>
      <c r="N135" s="278"/>
      <c r="O135" s="241"/>
      <c r="P135" s="115">
        <f t="shared" si="5"/>
        <v>999</v>
      </c>
      <c r="Q135" s="97"/>
    </row>
    <row r="136" spans="1:17" ht="12.75">
      <c r="A136" s="248">
        <v>130</v>
      </c>
      <c r="B136" s="95"/>
      <c r="C136" s="95"/>
      <c r="D136" s="96"/>
      <c r="E136" s="263"/>
      <c r="F136" s="114"/>
      <c r="G136" s="114"/>
      <c r="H136" s="404"/>
      <c r="I136" s="286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3"/>
        <v>999</v>
      </c>
      <c r="M136" s="283">
        <f t="shared" si="4"/>
        <v>999</v>
      </c>
      <c r="N136" s="278"/>
      <c r="O136" s="241"/>
      <c r="P136" s="115">
        <f t="shared" si="5"/>
        <v>999</v>
      </c>
      <c r="Q136" s="97"/>
    </row>
    <row r="137" spans="1:17" ht="12.75">
      <c r="A137" s="248">
        <v>131</v>
      </c>
      <c r="B137" s="95"/>
      <c r="C137" s="95"/>
      <c r="D137" s="96"/>
      <c r="E137" s="263"/>
      <c r="F137" s="114"/>
      <c r="G137" s="114"/>
      <c r="H137" s="404"/>
      <c r="I137" s="286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3"/>
        <v>999</v>
      </c>
      <c r="M137" s="283">
        <f t="shared" si="4"/>
        <v>999</v>
      </c>
      <c r="N137" s="278"/>
      <c r="O137" s="241"/>
      <c r="P137" s="115">
        <f t="shared" si="5"/>
        <v>999</v>
      </c>
      <c r="Q137" s="97"/>
    </row>
    <row r="138" spans="1:17" ht="12.75">
      <c r="A138" s="248">
        <v>132</v>
      </c>
      <c r="B138" s="95"/>
      <c r="C138" s="95"/>
      <c r="D138" s="96"/>
      <c r="E138" s="263"/>
      <c r="F138" s="114"/>
      <c r="G138" s="114"/>
      <c r="H138" s="404"/>
      <c r="I138" s="286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3"/>
        <v>999</v>
      </c>
      <c r="M138" s="283">
        <f t="shared" si="4"/>
        <v>999</v>
      </c>
      <c r="N138" s="278"/>
      <c r="O138" s="241"/>
      <c r="P138" s="115">
        <f t="shared" si="5"/>
        <v>999</v>
      </c>
      <c r="Q138" s="97"/>
    </row>
    <row r="139" spans="1:17" ht="12.75">
      <c r="A139" s="248">
        <v>133</v>
      </c>
      <c r="B139" s="95"/>
      <c r="C139" s="95"/>
      <c r="D139" s="96"/>
      <c r="E139" s="263"/>
      <c r="F139" s="114"/>
      <c r="G139" s="114"/>
      <c r="H139" s="404"/>
      <c r="I139" s="286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3"/>
        <v>999</v>
      </c>
      <c r="M139" s="283">
        <f t="shared" si="4"/>
        <v>999</v>
      </c>
      <c r="N139" s="278"/>
      <c r="O139" s="241"/>
      <c r="P139" s="115">
        <f t="shared" si="5"/>
        <v>999</v>
      </c>
      <c r="Q139" s="97"/>
    </row>
    <row r="140" spans="1:17" ht="12.75">
      <c r="A140" s="248">
        <v>134</v>
      </c>
      <c r="B140" s="95"/>
      <c r="C140" s="95"/>
      <c r="D140" s="96"/>
      <c r="E140" s="263"/>
      <c r="F140" s="114"/>
      <c r="G140" s="114"/>
      <c r="H140" s="404"/>
      <c r="I140" s="286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3"/>
        <v>999</v>
      </c>
      <c r="M140" s="283">
        <f t="shared" si="4"/>
        <v>999</v>
      </c>
      <c r="N140" s="278"/>
      <c r="O140" s="241"/>
      <c r="P140" s="115">
        <f t="shared" si="5"/>
        <v>999</v>
      </c>
      <c r="Q140" s="97"/>
    </row>
    <row r="141" spans="1:17" ht="12.75">
      <c r="A141" s="248">
        <v>135</v>
      </c>
      <c r="B141" s="95"/>
      <c r="C141" s="95"/>
      <c r="D141" s="96"/>
      <c r="E141" s="263"/>
      <c r="F141" s="114"/>
      <c r="G141" s="114"/>
      <c r="H141" s="404"/>
      <c r="I141" s="286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3"/>
        <v>999</v>
      </c>
      <c r="M141" s="283">
        <f t="shared" si="4"/>
        <v>999</v>
      </c>
      <c r="N141" s="278"/>
      <c r="O141" s="284"/>
      <c r="P141" s="285">
        <f t="shared" si="5"/>
        <v>999</v>
      </c>
      <c r="Q141" s="286"/>
    </row>
    <row r="142" spans="1:17" ht="12.75">
      <c r="A142" s="248">
        <v>136</v>
      </c>
      <c r="B142" s="95"/>
      <c r="C142" s="95"/>
      <c r="D142" s="96"/>
      <c r="E142" s="263"/>
      <c r="F142" s="114"/>
      <c r="G142" s="114"/>
      <c r="H142" s="404"/>
      <c r="I142" s="286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3"/>
        <v>999</v>
      </c>
      <c r="M142" s="283">
        <f t="shared" si="4"/>
        <v>999</v>
      </c>
      <c r="N142" s="278"/>
      <c r="O142" s="241"/>
      <c r="P142" s="115">
        <f t="shared" si="5"/>
        <v>999</v>
      </c>
      <c r="Q142" s="97"/>
    </row>
    <row r="143" spans="1:17" ht="12.75">
      <c r="A143" s="248">
        <v>137</v>
      </c>
      <c r="B143" s="95"/>
      <c r="C143" s="95"/>
      <c r="D143" s="96"/>
      <c r="E143" s="263"/>
      <c r="F143" s="114"/>
      <c r="G143" s="114"/>
      <c r="H143" s="404"/>
      <c r="I143" s="286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3"/>
        <v>999</v>
      </c>
      <c r="M143" s="283">
        <f t="shared" si="4"/>
        <v>999</v>
      </c>
      <c r="N143" s="278"/>
      <c r="O143" s="241"/>
      <c r="P143" s="115">
        <f t="shared" si="5"/>
        <v>999</v>
      </c>
      <c r="Q143" s="97"/>
    </row>
    <row r="144" spans="1:17" ht="12.75">
      <c r="A144" s="248">
        <v>138</v>
      </c>
      <c r="B144" s="95"/>
      <c r="C144" s="95"/>
      <c r="D144" s="96"/>
      <c r="E144" s="263"/>
      <c r="F144" s="114"/>
      <c r="G144" s="114"/>
      <c r="H144" s="404"/>
      <c r="I144" s="286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3"/>
        <v>999</v>
      </c>
      <c r="M144" s="283">
        <f t="shared" si="4"/>
        <v>999</v>
      </c>
      <c r="N144" s="278"/>
      <c r="O144" s="241"/>
      <c r="P144" s="115">
        <f t="shared" si="5"/>
        <v>999</v>
      </c>
      <c r="Q144" s="97"/>
    </row>
    <row r="145" spans="1:17" ht="12.75">
      <c r="A145" s="248">
        <v>139</v>
      </c>
      <c r="B145" s="95"/>
      <c r="C145" s="95"/>
      <c r="D145" s="96"/>
      <c r="E145" s="263"/>
      <c r="F145" s="114"/>
      <c r="G145" s="114"/>
      <c r="H145" s="404"/>
      <c r="I145" s="286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3"/>
        <v>999</v>
      </c>
      <c r="M145" s="283">
        <f t="shared" si="4"/>
        <v>999</v>
      </c>
      <c r="N145" s="278"/>
      <c r="O145" s="241"/>
      <c r="P145" s="115">
        <f t="shared" si="5"/>
        <v>999</v>
      </c>
      <c r="Q145" s="97"/>
    </row>
    <row r="146" spans="1:17" ht="12.75">
      <c r="A146" s="248">
        <v>140</v>
      </c>
      <c r="B146" s="95"/>
      <c r="C146" s="95"/>
      <c r="D146" s="96"/>
      <c r="E146" s="263"/>
      <c r="F146" s="114"/>
      <c r="G146" s="114"/>
      <c r="H146" s="404"/>
      <c r="I146" s="286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3"/>
        <v>999</v>
      </c>
      <c r="M146" s="283">
        <f t="shared" si="4"/>
        <v>999</v>
      </c>
      <c r="N146" s="278"/>
      <c r="O146" s="241"/>
      <c r="P146" s="115">
        <f t="shared" si="5"/>
        <v>999</v>
      </c>
      <c r="Q146" s="97"/>
    </row>
    <row r="147" spans="1:17" ht="12.75">
      <c r="A147" s="248">
        <v>141</v>
      </c>
      <c r="B147" s="95"/>
      <c r="C147" s="95"/>
      <c r="D147" s="96"/>
      <c r="E147" s="263"/>
      <c r="F147" s="114"/>
      <c r="G147" s="114"/>
      <c r="H147" s="404"/>
      <c r="I147" s="286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3"/>
        <v>999</v>
      </c>
      <c r="M147" s="283">
        <f t="shared" si="4"/>
        <v>999</v>
      </c>
      <c r="N147" s="278"/>
      <c r="O147" s="241"/>
      <c r="P147" s="115">
        <f t="shared" si="5"/>
        <v>999</v>
      </c>
      <c r="Q147" s="97"/>
    </row>
    <row r="148" spans="1:17" ht="12.75">
      <c r="A148" s="248">
        <v>142</v>
      </c>
      <c r="B148" s="95"/>
      <c r="C148" s="95"/>
      <c r="D148" s="96"/>
      <c r="E148" s="263"/>
      <c r="F148" s="114"/>
      <c r="G148" s="114"/>
      <c r="H148" s="404"/>
      <c r="I148" s="286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3"/>
        <v>999</v>
      </c>
      <c r="M148" s="283">
        <f t="shared" si="4"/>
        <v>999</v>
      </c>
      <c r="N148" s="278"/>
      <c r="O148" s="284"/>
      <c r="P148" s="285">
        <f t="shared" si="5"/>
        <v>999</v>
      </c>
      <c r="Q148" s="286"/>
    </row>
    <row r="149" spans="1:17" ht="12.75">
      <c r="A149" s="248">
        <v>143</v>
      </c>
      <c r="B149" s="95"/>
      <c r="C149" s="95"/>
      <c r="D149" s="96"/>
      <c r="E149" s="263"/>
      <c r="F149" s="114"/>
      <c r="G149" s="114"/>
      <c r="H149" s="404"/>
      <c r="I149" s="286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3"/>
        <v>999</v>
      </c>
      <c r="M149" s="283">
        <f t="shared" si="4"/>
        <v>999</v>
      </c>
      <c r="N149" s="278"/>
      <c r="O149" s="241"/>
      <c r="P149" s="115">
        <f t="shared" si="5"/>
        <v>999</v>
      </c>
      <c r="Q149" s="97"/>
    </row>
    <row r="150" spans="1:17" ht="12.75">
      <c r="A150" s="248">
        <v>144</v>
      </c>
      <c r="B150" s="95"/>
      <c r="C150" s="95"/>
      <c r="D150" s="96"/>
      <c r="E150" s="263"/>
      <c r="F150" s="114"/>
      <c r="G150" s="114"/>
      <c r="H150" s="404"/>
      <c r="I150" s="286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3"/>
        <v>999</v>
      </c>
      <c r="M150" s="283">
        <f t="shared" si="4"/>
        <v>999</v>
      </c>
      <c r="N150" s="278"/>
      <c r="O150" s="241"/>
      <c r="P150" s="115">
        <f t="shared" si="5"/>
        <v>999</v>
      </c>
      <c r="Q150" s="97"/>
    </row>
    <row r="151" spans="1:17" ht="12.75">
      <c r="A151" s="248">
        <v>145</v>
      </c>
      <c r="B151" s="95"/>
      <c r="C151" s="95"/>
      <c r="D151" s="96"/>
      <c r="E151" s="263"/>
      <c r="F151" s="114"/>
      <c r="G151" s="114"/>
      <c r="H151" s="404"/>
      <c r="I151" s="286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3"/>
        <v>999</v>
      </c>
      <c r="M151" s="283">
        <f t="shared" si="4"/>
        <v>999</v>
      </c>
      <c r="N151" s="278"/>
      <c r="O151" s="241"/>
      <c r="P151" s="115">
        <f t="shared" si="5"/>
        <v>999</v>
      </c>
      <c r="Q151" s="97"/>
    </row>
    <row r="152" spans="1:17" ht="12.75">
      <c r="A152" s="248">
        <v>146</v>
      </c>
      <c r="B152" s="95"/>
      <c r="C152" s="95"/>
      <c r="D152" s="96"/>
      <c r="E152" s="263"/>
      <c r="F152" s="114"/>
      <c r="G152" s="114"/>
      <c r="H152" s="404"/>
      <c r="I152" s="286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3"/>
        <v>999</v>
      </c>
      <c r="M152" s="283">
        <f t="shared" si="4"/>
        <v>999</v>
      </c>
      <c r="N152" s="278"/>
      <c r="O152" s="241"/>
      <c r="P152" s="115">
        <f t="shared" si="5"/>
        <v>999</v>
      </c>
      <c r="Q152" s="97"/>
    </row>
    <row r="153" spans="1:17" ht="12.75">
      <c r="A153" s="248">
        <v>147</v>
      </c>
      <c r="B153" s="95"/>
      <c r="C153" s="95"/>
      <c r="D153" s="96"/>
      <c r="E153" s="263"/>
      <c r="F153" s="114"/>
      <c r="G153" s="114"/>
      <c r="H153" s="404"/>
      <c r="I153" s="286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3"/>
        <v>999</v>
      </c>
      <c r="M153" s="283">
        <f t="shared" si="4"/>
        <v>999</v>
      </c>
      <c r="N153" s="278"/>
      <c r="O153" s="241"/>
      <c r="P153" s="115">
        <f t="shared" si="5"/>
        <v>999</v>
      </c>
      <c r="Q153" s="97"/>
    </row>
    <row r="154" spans="1:17" ht="12.75">
      <c r="A154" s="248">
        <v>148</v>
      </c>
      <c r="B154" s="95"/>
      <c r="C154" s="95"/>
      <c r="D154" s="96"/>
      <c r="E154" s="263"/>
      <c r="F154" s="114"/>
      <c r="G154" s="114"/>
      <c r="H154" s="404"/>
      <c r="I154" s="286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3"/>
        <v>999</v>
      </c>
      <c r="M154" s="283">
        <f t="shared" si="4"/>
        <v>999</v>
      </c>
      <c r="N154" s="278"/>
      <c r="O154" s="241"/>
      <c r="P154" s="115">
        <f t="shared" si="5"/>
        <v>999</v>
      </c>
      <c r="Q154" s="97"/>
    </row>
    <row r="155" spans="1:17" ht="12.75">
      <c r="A155" s="248">
        <v>149</v>
      </c>
      <c r="B155" s="95"/>
      <c r="C155" s="95"/>
      <c r="D155" s="96"/>
      <c r="E155" s="263"/>
      <c r="F155" s="114"/>
      <c r="G155" s="114"/>
      <c r="H155" s="404"/>
      <c r="I155" s="286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3"/>
        <v>999</v>
      </c>
      <c r="M155" s="283">
        <f t="shared" si="4"/>
        <v>999</v>
      </c>
      <c r="N155" s="278"/>
      <c r="O155" s="241"/>
      <c r="P155" s="115">
        <f t="shared" si="5"/>
        <v>999</v>
      </c>
      <c r="Q155" s="97"/>
    </row>
    <row r="156" spans="1:17" ht="12.75">
      <c r="A156" s="248">
        <v>150</v>
      </c>
      <c r="B156" s="95"/>
      <c r="C156" s="95"/>
      <c r="D156" s="96"/>
      <c r="E156" s="263"/>
      <c r="F156" s="114"/>
      <c r="G156" s="114"/>
      <c r="H156" s="404"/>
      <c r="I156" s="286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3"/>
        <v>999</v>
      </c>
      <c r="M156" s="283">
        <f t="shared" si="4"/>
        <v>999</v>
      </c>
      <c r="N156" s="278"/>
      <c r="O156" s="241"/>
      <c r="P156" s="115">
        <f t="shared" si="5"/>
        <v>999</v>
      </c>
      <c r="Q156" s="97"/>
    </row>
  </sheetData>
  <sheetProtection/>
  <conditionalFormatting sqref="E7:E156">
    <cfRule type="expression" priority="16" dxfId="17" stopIfTrue="1">
      <formula>AND(ROUNDDOWN(($A$4-E7)/365.25,0)&lt;=13,G7&lt;&gt;"OK")</formula>
    </cfRule>
    <cfRule type="expression" priority="17" dxfId="16" stopIfTrue="1">
      <formula>AND(ROUNDDOWN(($A$4-E7)/365.25,0)&lt;=14,G7&lt;&gt;"OK")</formula>
    </cfRule>
    <cfRule type="expression" priority="18" dxfId="15" stopIfTrue="1">
      <formula>AND(ROUNDDOWN(($A$4-E7)/365.25,0)&lt;=17,G7&lt;&gt;"OK")</formula>
    </cfRule>
  </conditionalFormatting>
  <conditionalFormatting sqref="J7:J156">
    <cfRule type="cellIs" priority="15" dxfId="23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17" stopIfTrue="1">
      <formula>AND(ROUNDDOWN(($A$4-E7)/365.25,0)&lt;=13,G7&lt;&gt;"OK")</formula>
    </cfRule>
    <cfRule type="expression" priority="12" dxfId="16" stopIfTrue="1">
      <formula>AND(ROUNDDOWN(($A$4-E7)/365.25,0)&lt;=14,G7&lt;&gt;"OK")</formula>
    </cfRule>
    <cfRule type="expression" priority="13" dxfId="15" stopIfTrue="1">
      <formula>AND(ROUNDDOWN(($A$4-E7)/365.25,0)&lt;=17,G7&lt;&gt;"OK")</formula>
    </cfRule>
  </conditionalFormatting>
  <conditionalFormatting sqref="J7:J14">
    <cfRule type="cellIs" priority="10" dxfId="23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17" stopIfTrue="1">
      <formula>AND(ROUNDDOWN(($A$4-E7)/365.25,0)&lt;=13,G7&lt;&gt;"OK")</formula>
    </cfRule>
    <cfRule type="expression" priority="7" dxfId="16" stopIfTrue="1">
      <formula>AND(ROUNDDOWN(($A$4-E7)/365.25,0)&lt;=14,G7&lt;&gt;"OK")</formula>
    </cfRule>
    <cfRule type="expression" priority="8" dxfId="15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17" stopIfTrue="1">
      <formula>AND(ROUNDDOWN(($A$4-E7)/365.25,0)&lt;=13,G7&lt;&gt;"OK")</formula>
    </cfRule>
    <cfRule type="expression" priority="3" dxfId="16" stopIfTrue="1">
      <formula>AND(ROUNDDOWN(($A$4-E7)/365.25,0)&lt;=14,G7&lt;&gt;"OK")</formula>
    </cfRule>
    <cfRule type="expression" priority="4" dxfId="15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4">
    <tabColor indexed="11"/>
    <pageSetUpPr fitToPage="1"/>
  </sheetPr>
  <dimension ref="A1:AO57"/>
  <sheetViews>
    <sheetView showGridLines="0" showZeros="0" tabSelected="1" zoomScalePageLayoutView="0" workbookViewId="0" topLeftCell="A1">
      <selection activeCell="B33" sqref="B33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7109375" style="0" customWidth="1"/>
    <col min="4" max="4" width="7.00390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73" customWidth="1"/>
  </cols>
  <sheetData>
    <row r="1" spans="1:37" s="118" customFormat="1" ht="21.75" customHeight="1">
      <c r="A1" s="87" t="str">
        <f>Altalanos!$A$6</f>
        <v>Szentes Béla Emlékverseny 2020</v>
      </c>
      <c r="B1" s="87"/>
      <c r="C1" s="119"/>
      <c r="D1" s="119"/>
      <c r="E1" s="119"/>
      <c r="F1" s="119"/>
      <c r="G1" s="119"/>
      <c r="H1" s="87"/>
      <c r="I1" s="230"/>
      <c r="J1" s="120"/>
      <c r="K1" s="260" t="s">
        <v>53</v>
      </c>
      <c r="L1" s="106"/>
      <c r="M1" s="88"/>
      <c r="N1" s="120"/>
      <c r="O1" s="120" t="s">
        <v>3</v>
      </c>
      <c r="P1" s="120"/>
      <c r="Q1" s="119"/>
      <c r="R1" s="120"/>
      <c r="Y1" s="309"/>
      <c r="Z1" s="309"/>
      <c r="AA1" s="309"/>
      <c r="AB1" s="380" t="e">
        <f>IF($Y$5=1,CONCATENATE(VLOOKUP($Y$3,$AA$2:$AH$14,2)),CONCATENATE(VLOOKUP($Y$3,$AA$16:$AH$25,2)))</f>
        <v>#N/A</v>
      </c>
      <c r="AC1" s="380" t="e">
        <f>IF($Y$5=1,CONCATENATE(VLOOKUP($Y$3,$AA$2:$AH$14,3)),CONCATENATE(VLOOKUP($Y$3,$AA$16:$AH$25,3)))</f>
        <v>#N/A</v>
      </c>
      <c r="AD1" s="380" t="e">
        <f>IF($Y$5=1,CONCATENATE(VLOOKUP($Y$3,$AA$2:$AH$14,4)),CONCATENATE(VLOOKUP($Y$3,$AA$16:$AH$25,4)))</f>
        <v>#N/A</v>
      </c>
      <c r="AE1" s="380" t="e">
        <f>IF($Y$5=1,CONCATENATE(VLOOKUP($Y$3,$AA$2:$AH$14,5)),CONCATENATE(VLOOKUP($Y$3,$AA$16:$AH$25,5)))</f>
        <v>#N/A</v>
      </c>
      <c r="AF1" s="380" t="e">
        <f>IF($Y$5=1,CONCATENATE(VLOOKUP($Y$3,$AA$2:$AH$14,6)),CONCATENATE(VLOOKUP($Y$3,$AA$16:$AH$25,6)))</f>
        <v>#N/A</v>
      </c>
      <c r="AG1" s="380" t="e">
        <f>IF($Y$5=1,CONCATENATE(VLOOKUP($Y$3,$AA$2:$AH$14,7)),CONCATENATE(VLOOKUP($Y$3,$AA$16:$AH$25,7)))</f>
        <v>#N/A</v>
      </c>
      <c r="AH1" s="380" t="e">
        <f>IF($Y$5=1,CONCATENATE(VLOOKUP($Y$3,$AA$2:$AH$14,8)),CONCATENATE(VLOOKUP($Y$3,$AA$16:$AH$25,8)))</f>
        <v>#N/A</v>
      </c>
      <c r="AI1" s="388"/>
      <c r="AJ1" s="388"/>
      <c r="AK1" s="388"/>
    </row>
    <row r="2" spans="1:37" s="98" customFormat="1" ht="12.75">
      <c r="A2" s="288" t="s">
        <v>52</v>
      </c>
      <c r="B2" s="89"/>
      <c r="C2" s="89"/>
      <c r="D2" s="89"/>
      <c r="E2" s="282" t="str">
        <f>Altalanos!$E$8</f>
        <v>Fe65+</v>
      </c>
      <c r="F2" s="89"/>
      <c r="G2" s="121"/>
      <c r="H2" s="99"/>
      <c r="I2" s="99"/>
      <c r="J2" s="122"/>
      <c r="K2" s="106"/>
      <c r="L2" s="106"/>
      <c r="M2" s="106"/>
      <c r="N2" s="122"/>
      <c r="O2" s="99"/>
      <c r="P2" s="122"/>
      <c r="Q2" s="99"/>
      <c r="R2" s="122"/>
      <c r="Y2" s="375"/>
      <c r="Z2" s="374"/>
      <c r="AA2" s="389" t="s">
        <v>66</v>
      </c>
      <c r="AB2" s="390">
        <v>300</v>
      </c>
      <c r="AC2" s="390">
        <v>250</v>
      </c>
      <c r="AD2" s="390">
        <v>200</v>
      </c>
      <c r="AE2" s="390">
        <v>150</v>
      </c>
      <c r="AF2" s="390">
        <v>120</v>
      </c>
      <c r="AG2" s="390">
        <v>90</v>
      </c>
      <c r="AH2" s="390">
        <v>40</v>
      </c>
      <c r="AI2" s="373"/>
      <c r="AJ2" s="373"/>
      <c r="AK2" s="373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3"/>
      <c r="K3" s="51" t="s">
        <v>30</v>
      </c>
      <c r="L3" s="123"/>
      <c r="M3" s="51"/>
      <c r="N3" s="123"/>
      <c r="O3" s="51"/>
      <c r="P3" s="123"/>
      <c r="Q3" s="51"/>
      <c r="R3" s="52" t="s">
        <v>31</v>
      </c>
      <c r="Y3" s="374">
        <f>IF(K4="OB","A",IF(K4="IX","W",IF(K4="","",K4)))</f>
      </c>
      <c r="Z3" s="374"/>
      <c r="AA3" s="389" t="s">
        <v>67</v>
      </c>
      <c r="AB3" s="390">
        <v>280</v>
      </c>
      <c r="AC3" s="390">
        <v>230</v>
      </c>
      <c r="AD3" s="390">
        <v>180</v>
      </c>
      <c r="AE3" s="390">
        <v>140</v>
      </c>
      <c r="AF3" s="390">
        <v>80</v>
      </c>
      <c r="AG3" s="390">
        <v>0</v>
      </c>
      <c r="AH3" s="390">
        <v>0</v>
      </c>
      <c r="AI3" s="373"/>
      <c r="AJ3" s="373"/>
      <c r="AK3" s="373"/>
    </row>
    <row r="4" spans="1:37" s="28" customFormat="1" ht="11.25" customHeight="1" thickBot="1">
      <c r="A4" s="448" t="str">
        <f>Altalanos!$A$10</f>
        <v>2020.07.17-19</v>
      </c>
      <c r="B4" s="448"/>
      <c r="C4" s="448"/>
      <c r="D4" s="254"/>
      <c r="E4" s="124"/>
      <c r="F4" s="124"/>
      <c r="G4" s="124" t="str">
        <f>Altalanos!$C$10</f>
        <v>Budapest</v>
      </c>
      <c r="H4" s="92"/>
      <c r="I4" s="124"/>
      <c r="J4" s="125"/>
      <c r="K4" s="126"/>
      <c r="L4" s="125"/>
      <c r="M4" s="127"/>
      <c r="N4" s="125"/>
      <c r="O4" s="124"/>
      <c r="P4" s="125"/>
      <c r="Q4" s="124"/>
      <c r="R4" s="84" t="str">
        <f>Altalanos!$E$10</f>
        <v>Kádár László</v>
      </c>
      <c r="Y4" s="374"/>
      <c r="Z4" s="374"/>
      <c r="AA4" s="389" t="s">
        <v>83</v>
      </c>
      <c r="AB4" s="390">
        <v>250</v>
      </c>
      <c r="AC4" s="390">
        <v>200</v>
      </c>
      <c r="AD4" s="390">
        <v>150</v>
      </c>
      <c r="AE4" s="390">
        <v>120</v>
      </c>
      <c r="AF4" s="390">
        <v>90</v>
      </c>
      <c r="AG4" s="390">
        <v>60</v>
      </c>
      <c r="AH4" s="390">
        <v>25</v>
      </c>
      <c r="AI4" s="373"/>
      <c r="AJ4" s="373"/>
      <c r="AK4" s="373"/>
    </row>
    <row r="5" spans="1:37" s="19" customFormat="1" ht="12.75">
      <c r="A5" s="128"/>
      <c r="B5" s="129" t="s">
        <v>4</v>
      </c>
      <c r="C5" s="279" t="s">
        <v>44</v>
      </c>
      <c r="D5" s="129" t="s">
        <v>43</v>
      </c>
      <c r="E5" s="129" t="s">
        <v>41</v>
      </c>
      <c r="F5" s="130" t="s">
        <v>28</v>
      </c>
      <c r="G5" s="130" t="s">
        <v>29</v>
      </c>
      <c r="H5" s="130"/>
      <c r="I5" s="130" t="s">
        <v>32</v>
      </c>
      <c r="J5" s="130"/>
      <c r="K5" s="129" t="s">
        <v>42</v>
      </c>
      <c r="L5" s="131"/>
      <c r="M5" s="129" t="s">
        <v>60</v>
      </c>
      <c r="N5" s="131"/>
      <c r="O5" s="129" t="s">
        <v>59</v>
      </c>
      <c r="P5" s="131"/>
      <c r="Q5" s="129" t="s">
        <v>58</v>
      </c>
      <c r="R5" s="132"/>
      <c r="Y5" s="374">
        <f>IF(OR(Altalanos!$A$8="F1",Altalanos!$A$8="F2",Altalanos!$A$8="N1",Altalanos!$A$8="N2"),1,2)</f>
        <v>2</v>
      </c>
      <c r="Z5" s="374"/>
      <c r="AA5" s="389" t="s">
        <v>84</v>
      </c>
      <c r="AB5" s="390">
        <v>200</v>
      </c>
      <c r="AC5" s="390">
        <v>150</v>
      </c>
      <c r="AD5" s="390">
        <v>120</v>
      </c>
      <c r="AE5" s="390">
        <v>90</v>
      </c>
      <c r="AF5" s="390">
        <v>60</v>
      </c>
      <c r="AG5" s="390">
        <v>40</v>
      </c>
      <c r="AH5" s="390">
        <v>15</v>
      </c>
      <c r="AI5" s="373"/>
      <c r="AJ5" s="373"/>
      <c r="AK5" s="373"/>
    </row>
    <row r="6" spans="1:37" s="423" customFormat="1" ht="10.5" customHeight="1" thickBot="1">
      <c r="A6" s="422"/>
      <c r="B6" s="451" t="s">
        <v>242</v>
      </c>
      <c r="C6" s="425"/>
      <c r="D6" s="425"/>
      <c r="E6" s="425"/>
      <c r="F6" s="424">
        <f>IF(Y3="","",CONCATENATE(AH1," / ",VLOOKUP(Y3,AB1:AH1,5)," pont"))</f>
      </c>
      <c r="G6" s="426"/>
      <c r="H6" s="427"/>
      <c r="I6" s="426"/>
      <c r="J6" s="428"/>
      <c r="K6" s="425">
        <f>IF(Y3="","",CONCATENATE(VLOOKUP(Y3,AB1:AH1,4)," pont"))</f>
      </c>
      <c r="L6" s="428"/>
      <c r="M6" s="425">
        <f>IF(Y3="","",CONCATENATE(VLOOKUP(Y3,AB1:AH1,3)," pont"))</f>
      </c>
      <c r="N6" s="428"/>
      <c r="O6" s="425">
        <f>IF(Y3="","",CONCATENATE(VLOOKUP(Y3,AB1:AH1,2)," pont"))</f>
      </c>
      <c r="P6" s="428"/>
      <c r="Q6" s="425">
        <f>IF(Y3="","",CONCATENATE(VLOOKUP(Y3,AB1:AH1,1)," pont"))</f>
      </c>
      <c r="R6" s="429"/>
      <c r="Y6" s="430"/>
      <c r="Z6" s="430"/>
      <c r="AA6" s="430" t="s">
        <v>85</v>
      </c>
      <c r="AB6" s="431">
        <v>150</v>
      </c>
      <c r="AC6" s="431">
        <v>120</v>
      </c>
      <c r="AD6" s="431">
        <v>90</v>
      </c>
      <c r="AE6" s="431">
        <v>60</v>
      </c>
      <c r="AF6" s="431">
        <v>40</v>
      </c>
      <c r="AG6" s="431">
        <v>25</v>
      </c>
      <c r="AH6" s="431">
        <v>10</v>
      </c>
      <c r="AI6" s="432"/>
      <c r="AJ6" s="432"/>
      <c r="AK6" s="432"/>
    </row>
    <row r="7" spans="1:37" s="34" customFormat="1" ht="12.75" customHeight="1">
      <c r="A7" s="133">
        <v>1</v>
      </c>
      <c r="B7" s="454">
        <v>62.5</v>
      </c>
      <c r="C7" s="267">
        <f>IF($E7="","",VLOOKUP($E7,'65elő'!$A$7:$O$22,15))</f>
        <v>1</v>
      </c>
      <c r="D7" s="267" t="str">
        <f>IF($E7="","",VLOOKUP($E7,'65elő'!$A$7:$O$22,5))</f>
        <v>530426</v>
      </c>
      <c r="E7" s="134">
        <v>1</v>
      </c>
      <c r="F7" s="135" t="str">
        <f>UPPER(IF($E7="","",VLOOKUP($E7,'65elő'!$A$7:$O$22,2)))</f>
        <v>PÁZMÁNDI</v>
      </c>
      <c r="G7" s="135" t="str">
        <f>IF($E7="","",VLOOKUP($E7,'65elő'!$A$7:$O$22,3))</f>
        <v>József</v>
      </c>
      <c r="H7" s="135"/>
      <c r="I7" s="135">
        <f>IF($E7="","",VLOOKUP($E7,'65elő'!$A$7:$O$22,4))</f>
        <v>0</v>
      </c>
      <c r="J7" s="137"/>
      <c r="K7" s="136"/>
      <c r="L7" s="136"/>
      <c r="M7" s="136"/>
      <c r="N7" s="136"/>
      <c r="O7" s="139"/>
      <c r="P7" s="140"/>
      <c r="Q7" s="141"/>
      <c r="R7" s="142"/>
      <c r="S7" s="143"/>
      <c r="U7" s="144" t="str">
        <f>Birók!P21</f>
        <v>Bíró</v>
      </c>
      <c r="Y7" s="374"/>
      <c r="Z7" s="374"/>
      <c r="AA7" s="389" t="s">
        <v>86</v>
      </c>
      <c r="AB7" s="390">
        <v>120</v>
      </c>
      <c r="AC7" s="390">
        <v>90</v>
      </c>
      <c r="AD7" s="390">
        <v>60</v>
      </c>
      <c r="AE7" s="390">
        <v>40</v>
      </c>
      <c r="AF7" s="390">
        <v>25</v>
      </c>
      <c r="AG7" s="390">
        <v>10</v>
      </c>
      <c r="AH7" s="390">
        <v>5</v>
      </c>
      <c r="AI7" s="373"/>
      <c r="AJ7" s="373"/>
      <c r="AK7" s="373"/>
    </row>
    <row r="8" spans="1:37" s="34" customFormat="1" ht="12.75" customHeight="1">
      <c r="A8" s="145"/>
      <c r="B8" s="455"/>
      <c r="C8" s="276"/>
      <c r="D8" s="276"/>
      <c r="E8" s="146"/>
      <c r="F8" s="147"/>
      <c r="G8" s="147"/>
      <c r="H8" s="148"/>
      <c r="I8" s="408" t="s">
        <v>0</v>
      </c>
      <c r="J8" s="150" t="s">
        <v>205</v>
      </c>
      <c r="K8" s="151" t="str">
        <f>UPPER(IF(OR(J8="a",J8="as"),F7,IF(OR(J8="b",J8="bs"),F9,)))</f>
        <v>PÁZMÁNDI</v>
      </c>
      <c r="L8" s="151"/>
      <c r="M8" s="136"/>
      <c r="N8" s="136"/>
      <c r="O8" s="139"/>
      <c r="P8" s="140"/>
      <c r="Q8" s="141"/>
      <c r="R8" s="142"/>
      <c r="S8" s="143"/>
      <c r="U8" s="152" t="str">
        <f>Birók!P22</f>
        <v> </v>
      </c>
      <c r="Y8" s="374"/>
      <c r="Z8" s="374"/>
      <c r="AA8" s="389" t="s">
        <v>87</v>
      </c>
      <c r="AB8" s="390">
        <v>90</v>
      </c>
      <c r="AC8" s="390">
        <v>60</v>
      </c>
      <c r="AD8" s="390">
        <v>40</v>
      </c>
      <c r="AE8" s="390">
        <v>25</v>
      </c>
      <c r="AF8" s="390">
        <v>10</v>
      </c>
      <c r="AG8" s="390">
        <v>5</v>
      </c>
      <c r="AH8" s="390">
        <v>2</v>
      </c>
      <c r="AI8" s="373"/>
      <c r="AJ8" s="373"/>
      <c r="AK8" s="373"/>
    </row>
    <row r="9" spans="1:37" s="34" customFormat="1" ht="12.75" customHeight="1">
      <c r="A9" s="145">
        <v>2</v>
      </c>
      <c r="B9" s="456">
        <f>IF($E9="","",VLOOKUP($E9,'65elő'!$A$7:$O$22,14))</f>
      </c>
      <c r="C9" s="267">
        <f>IF($E9="","",VLOOKUP($E9,'65elő'!$A$7:$O$22,15))</f>
      </c>
      <c r="D9" s="267">
        <f>IF($E9="","",VLOOKUP($E9,'65elő'!$A$7:$O$22,5))</f>
      </c>
      <c r="E9" s="134"/>
      <c r="F9" s="153" t="s">
        <v>206</v>
      </c>
      <c r="G9" s="153">
        <f>IF($E9="","",VLOOKUP($E9,'65elő'!$A$7:$O$22,3))</f>
      </c>
      <c r="H9" s="153"/>
      <c r="I9" s="135">
        <f>IF($E9="","",VLOOKUP($E9,'65elő'!$A$7:$O$22,4))</f>
      </c>
      <c r="J9" s="154"/>
      <c r="K9" s="136"/>
      <c r="L9" s="155"/>
      <c r="M9" s="136"/>
      <c r="N9" s="136"/>
      <c r="O9" s="139"/>
      <c r="P9" s="140"/>
      <c r="Q9" s="141"/>
      <c r="R9" s="142"/>
      <c r="S9" s="143"/>
      <c r="U9" s="152" t="str">
        <f>Birók!P23</f>
        <v> </v>
      </c>
      <c r="Y9" s="374"/>
      <c r="Z9" s="374"/>
      <c r="AA9" s="389" t="s">
        <v>88</v>
      </c>
      <c r="AB9" s="390">
        <v>60</v>
      </c>
      <c r="AC9" s="390">
        <v>40</v>
      </c>
      <c r="AD9" s="390">
        <v>25</v>
      </c>
      <c r="AE9" s="390">
        <v>10</v>
      </c>
      <c r="AF9" s="390">
        <v>5</v>
      </c>
      <c r="AG9" s="390">
        <v>2</v>
      </c>
      <c r="AH9" s="390">
        <v>1</v>
      </c>
      <c r="AI9" s="373"/>
      <c r="AJ9" s="373"/>
      <c r="AK9" s="373"/>
    </row>
    <row r="10" spans="1:37" s="34" customFormat="1" ht="12.75" customHeight="1">
      <c r="A10" s="145"/>
      <c r="B10" s="457"/>
      <c r="C10" s="276"/>
      <c r="D10" s="276"/>
      <c r="E10" s="156"/>
      <c r="F10" s="147"/>
      <c r="G10" s="147"/>
      <c r="H10" s="148"/>
      <c r="I10" s="136"/>
      <c r="J10" s="157"/>
      <c r="K10" s="149" t="s">
        <v>0</v>
      </c>
      <c r="L10" s="158" t="s">
        <v>205</v>
      </c>
      <c r="M10" s="151" t="str">
        <f>UPPER(IF(OR(L10="a",L10="as"),K8,IF(OR(L10="b",L10="bs"),K12,)))</f>
        <v>PÁZMÁNDI</v>
      </c>
      <c r="N10" s="159"/>
      <c r="O10" s="160"/>
      <c r="P10" s="160"/>
      <c r="Q10" s="141"/>
      <c r="R10" s="142"/>
      <c r="S10" s="143"/>
      <c r="U10" s="152" t="str">
        <f>Birók!P24</f>
        <v> </v>
      </c>
      <c r="Y10" s="374"/>
      <c r="Z10" s="374"/>
      <c r="AA10" s="389" t="s">
        <v>89</v>
      </c>
      <c r="AB10" s="390">
        <v>40</v>
      </c>
      <c r="AC10" s="390">
        <v>25</v>
      </c>
      <c r="AD10" s="390">
        <v>15</v>
      </c>
      <c r="AE10" s="390">
        <v>7</v>
      </c>
      <c r="AF10" s="390">
        <v>4</v>
      </c>
      <c r="AG10" s="390">
        <v>1</v>
      </c>
      <c r="AH10" s="390">
        <v>0</v>
      </c>
      <c r="AI10" s="373"/>
      <c r="AJ10" s="373"/>
      <c r="AK10" s="373"/>
    </row>
    <row r="11" spans="1:37" s="34" customFormat="1" ht="12.75" customHeight="1">
      <c r="A11" s="145">
        <v>3</v>
      </c>
      <c r="B11" s="456">
        <v>25</v>
      </c>
      <c r="C11" s="267">
        <f>IF($E11="","",VLOOKUP($E11,'65elő'!$A$7:$O$22,15))</f>
        <v>0</v>
      </c>
      <c r="D11" s="267" t="str">
        <f>IF($E11="","",VLOOKUP($E11,'65elő'!$A$7:$O$22,5))</f>
        <v>540607</v>
      </c>
      <c r="E11" s="134">
        <v>8</v>
      </c>
      <c r="F11" s="153" t="str">
        <f>UPPER(IF($E11="","",VLOOKUP($E11,'65elő'!$A$7:$O$22,2)))</f>
        <v>SCHERER</v>
      </c>
      <c r="G11" s="153" t="str">
        <f>IF($E11="","",VLOOKUP($E11,'65elő'!$A$7:$O$22,3))</f>
        <v>Ferenc</v>
      </c>
      <c r="H11" s="153"/>
      <c r="I11" s="153">
        <f>IF($E11="","",VLOOKUP($E11,'65elő'!$A$7:$O$22,4))</f>
        <v>0</v>
      </c>
      <c r="J11" s="137"/>
      <c r="K11" s="136"/>
      <c r="L11" s="161"/>
      <c r="M11" s="136" t="s">
        <v>222</v>
      </c>
      <c r="N11" s="162"/>
      <c r="O11" s="160"/>
      <c r="P11" s="160"/>
      <c r="Q11" s="141"/>
      <c r="R11" s="142"/>
      <c r="S11" s="143"/>
      <c r="U11" s="152" t="str">
        <f>Birók!P25</f>
        <v> </v>
      </c>
      <c r="Y11" s="374"/>
      <c r="Z11" s="374"/>
      <c r="AA11" s="389" t="s">
        <v>90</v>
      </c>
      <c r="AB11" s="390">
        <v>25</v>
      </c>
      <c r="AC11" s="390">
        <v>15</v>
      </c>
      <c r="AD11" s="390">
        <v>10</v>
      </c>
      <c r="AE11" s="390">
        <v>6</v>
      </c>
      <c r="AF11" s="390">
        <v>3</v>
      </c>
      <c r="AG11" s="390">
        <v>1</v>
      </c>
      <c r="AH11" s="390">
        <v>0</v>
      </c>
      <c r="AI11" s="373"/>
      <c r="AJ11" s="373"/>
      <c r="AK11" s="373"/>
    </row>
    <row r="12" spans="1:37" s="34" customFormat="1" ht="12.75" customHeight="1">
      <c r="A12" s="145"/>
      <c r="B12" s="457"/>
      <c r="C12" s="276"/>
      <c r="D12" s="276"/>
      <c r="E12" s="156"/>
      <c r="F12" s="147"/>
      <c r="G12" s="147"/>
      <c r="H12" s="148"/>
      <c r="I12" s="408" t="s">
        <v>0</v>
      </c>
      <c r="J12" s="150" t="s">
        <v>205</v>
      </c>
      <c r="K12" s="151" t="str">
        <f>UPPER(IF(OR(J12="a",J12="as"),F11,IF(OR(J12="b",J12="bs"),F13,)))</f>
        <v>SCHERER</v>
      </c>
      <c r="L12" s="163"/>
      <c r="M12" s="136"/>
      <c r="N12" s="162"/>
      <c r="O12" s="160"/>
      <c r="P12" s="160"/>
      <c r="Q12" s="141"/>
      <c r="R12" s="142"/>
      <c r="S12" s="143"/>
      <c r="U12" s="152" t="str">
        <f>Birók!P26</f>
        <v> </v>
      </c>
      <c r="Y12" s="374"/>
      <c r="Z12" s="374"/>
      <c r="AA12" s="389" t="s">
        <v>95</v>
      </c>
      <c r="AB12" s="390">
        <v>15</v>
      </c>
      <c r="AC12" s="390">
        <v>10</v>
      </c>
      <c r="AD12" s="390">
        <v>6</v>
      </c>
      <c r="AE12" s="390">
        <v>3</v>
      </c>
      <c r="AF12" s="390">
        <v>1</v>
      </c>
      <c r="AG12" s="390">
        <v>0</v>
      </c>
      <c r="AH12" s="390">
        <v>0</v>
      </c>
      <c r="AI12" s="373"/>
      <c r="AJ12" s="373"/>
      <c r="AK12" s="373"/>
    </row>
    <row r="13" spans="1:37" s="34" customFormat="1" ht="12.75" customHeight="1">
      <c r="A13" s="145">
        <v>4</v>
      </c>
      <c r="B13" s="456">
        <v>15</v>
      </c>
      <c r="C13" s="267">
        <f>IF($E13="","",VLOOKUP($E13,'65elő'!$A$7:$O$22,15))</f>
        <v>0</v>
      </c>
      <c r="D13" s="267" t="str">
        <f>IF($E13="","",VLOOKUP($E13,'65elő'!$A$7:$O$22,5))</f>
        <v>510414</v>
      </c>
      <c r="E13" s="134">
        <v>3</v>
      </c>
      <c r="F13" s="153" t="str">
        <f>UPPER(IF($E13="","",VLOOKUP($E13,'65elő'!$A$7:$O$22,2)))</f>
        <v>VÁRADI</v>
      </c>
      <c r="G13" s="153" t="str">
        <f>IF($E13="","",VLOOKUP($E13,'65elő'!$A$7:$O$22,3))</f>
        <v>Iván</v>
      </c>
      <c r="H13" s="153"/>
      <c r="I13" s="153">
        <f>IF($E13="","",VLOOKUP($E13,'65elő'!$A$7:$O$22,4))</f>
        <v>0</v>
      </c>
      <c r="J13" s="164"/>
      <c r="K13" s="136" t="s">
        <v>221</v>
      </c>
      <c r="L13" s="136"/>
      <c r="M13" s="136"/>
      <c r="N13" s="162"/>
      <c r="O13" s="160"/>
      <c r="P13" s="160"/>
      <c r="Q13" s="141"/>
      <c r="R13" s="142"/>
      <c r="S13" s="143"/>
      <c r="U13" s="152" t="str">
        <f>Birók!P27</f>
        <v> </v>
      </c>
      <c r="Y13" s="374"/>
      <c r="Z13" s="374"/>
      <c r="AA13" s="389" t="s">
        <v>91</v>
      </c>
      <c r="AB13" s="390">
        <v>10</v>
      </c>
      <c r="AC13" s="390">
        <v>6</v>
      </c>
      <c r="AD13" s="390">
        <v>3</v>
      </c>
      <c r="AE13" s="390">
        <v>1</v>
      </c>
      <c r="AF13" s="390">
        <v>0</v>
      </c>
      <c r="AG13" s="390">
        <v>0</v>
      </c>
      <c r="AH13" s="390">
        <v>0</v>
      </c>
      <c r="AI13" s="373"/>
      <c r="AJ13" s="373"/>
      <c r="AK13" s="373"/>
    </row>
    <row r="14" spans="1:37" s="34" customFormat="1" ht="12.75" customHeight="1">
      <c r="A14" s="145"/>
      <c r="B14" s="457"/>
      <c r="C14" s="276"/>
      <c r="D14" s="276"/>
      <c r="E14" s="156"/>
      <c r="F14" s="136"/>
      <c r="G14" s="136"/>
      <c r="H14" s="66"/>
      <c r="I14" s="165"/>
      <c r="J14" s="157"/>
      <c r="K14" s="136"/>
      <c r="L14" s="136"/>
      <c r="M14" s="149" t="s">
        <v>0</v>
      </c>
      <c r="N14" s="158" t="s">
        <v>205</v>
      </c>
      <c r="O14" s="151" t="str">
        <f>UPPER(IF(OR(N14="a",N14="as"),M10,IF(OR(N14="b",N14="bs"),M18,)))</f>
        <v>PÁZMÁNDI</v>
      </c>
      <c r="P14" s="159"/>
      <c r="Q14" s="141"/>
      <c r="R14" s="142"/>
      <c r="S14" s="143"/>
      <c r="U14" s="152" t="str">
        <f>Birók!P28</f>
        <v> </v>
      </c>
      <c r="Y14" s="374"/>
      <c r="Z14" s="374"/>
      <c r="AA14" s="389" t="s">
        <v>92</v>
      </c>
      <c r="AB14" s="390">
        <v>3</v>
      </c>
      <c r="AC14" s="390">
        <v>2</v>
      </c>
      <c r="AD14" s="390">
        <v>1</v>
      </c>
      <c r="AE14" s="390">
        <v>0</v>
      </c>
      <c r="AF14" s="390">
        <v>0</v>
      </c>
      <c r="AG14" s="390">
        <v>0</v>
      </c>
      <c r="AH14" s="390">
        <v>0</v>
      </c>
      <c r="AI14" s="373"/>
      <c r="AJ14" s="373"/>
      <c r="AK14" s="373"/>
    </row>
    <row r="15" spans="1:37" s="34" customFormat="1" ht="12.75" customHeight="1">
      <c r="A15" s="133">
        <v>5</v>
      </c>
      <c r="B15" s="456">
        <v>25</v>
      </c>
      <c r="C15" s="267">
        <f>IF($E15="","",VLOOKUP($E15,'65elő'!$A$7:$O$22,15))</f>
        <v>0</v>
      </c>
      <c r="D15" s="267" t="str">
        <f>IF($E15="","",VLOOKUP($E15,'65elő'!$A$7:$O$22,5))</f>
        <v>540919</v>
      </c>
      <c r="E15" s="134">
        <v>5</v>
      </c>
      <c r="F15" s="135" t="s">
        <v>185</v>
      </c>
      <c r="G15" s="135" t="str">
        <f>IF($E15="","",VLOOKUP($E15,'65elő'!$A$7:$O$22,3))</f>
        <v>Gusztáv</v>
      </c>
      <c r="H15" s="135"/>
      <c r="I15" s="135">
        <f>IF($E15="","",VLOOKUP($E15,'65elő'!$A$7:$O$22,4))</f>
        <v>0</v>
      </c>
      <c r="J15" s="166"/>
      <c r="K15" s="136"/>
      <c r="L15" s="136"/>
      <c r="M15" s="136"/>
      <c r="N15" s="162"/>
      <c r="O15" s="136" t="s">
        <v>235</v>
      </c>
      <c r="P15" s="162"/>
      <c r="Q15" s="141"/>
      <c r="R15" s="142"/>
      <c r="S15" s="143"/>
      <c r="U15" s="152" t="str">
        <f>Birók!P29</f>
        <v> </v>
      </c>
      <c r="Y15" s="374"/>
      <c r="Z15" s="374"/>
      <c r="AA15" s="389"/>
      <c r="AB15" s="389"/>
      <c r="AC15" s="389"/>
      <c r="AD15" s="389"/>
      <c r="AE15" s="389"/>
      <c r="AF15" s="389"/>
      <c r="AG15" s="389"/>
      <c r="AH15" s="389"/>
      <c r="AI15" s="373"/>
      <c r="AJ15" s="373"/>
      <c r="AK15" s="373"/>
    </row>
    <row r="16" spans="1:37" s="34" customFormat="1" ht="12.75" customHeight="1" thickBot="1">
      <c r="A16" s="145"/>
      <c r="B16" s="457"/>
      <c r="C16" s="276"/>
      <c r="D16" s="276"/>
      <c r="E16" s="156"/>
      <c r="F16" s="147"/>
      <c r="G16" s="147"/>
      <c r="H16" s="148"/>
      <c r="I16" s="408" t="s">
        <v>0</v>
      </c>
      <c r="J16" s="150" t="s">
        <v>205</v>
      </c>
      <c r="K16" s="151" t="str">
        <f>UPPER(IF(OR(J16="a",J16="as"),F15,IF(OR(J16="b",J16="bs"),F17,)))</f>
        <v>TAKÁCH</v>
      </c>
      <c r="L16" s="151"/>
      <c r="M16" s="136"/>
      <c r="N16" s="162"/>
      <c r="O16" s="160"/>
      <c r="P16" s="162"/>
      <c r="Q16" s="141"/>
      <c r="R16" s="142"/>
      <c r="S16" s="143"/>
      <c r="U16" s="167" t="str">
        <f>Birók!P30</f>
        <v>Egyik sem</v>
      </c>
      <c r="Y16" s="374"/>
      <c r="Z16" s="374"/>
      <c r="AA16" s="389" t="s">
        <v>66</v>
      </c>
      <c r="AB16" s="390">
        <v>150</v>
      </c>
      <c r="AC16" s="390">
        <v>120</v>
      </c>
      <c r="AD16" s="390">
        <v>90</v>
      </c>
      <c r="AE16" s="390">
        <v>60</v>
      </c>
      <c r="AF16" s="390">
        <v>40</v>
      </c>
      <c r="AG16" s="390">
        <v>25</v>
      </c>
      <c r="AH16" s="390">
        <v>15</v>
      </c>
      <c r="AI16" s="373"/>
      <c r="AJ16" s="373"/>
      <c r="AK16" s="373"/>
    </row>
    <row r="17" spans="1:37" s="34" customFormat="1" ht="12.75" customHeight="1">
      <c r="A17" s="145">
        <v>6</v>
      </c>
      <c r="B17" s="456">
        <f>IF($E17="","",VLOOKUP($E17,'65elő'!$A$7:$O$22,14))</f>
      </c>
      <c r="C17" s="267">
        <f>IF($E17="","",VLOOKUP($E17,'65elő'!$A$7:$O$22,15))</f>
      </c>
      <c r="D17" s="267">
        <f>IF($E17="","",VLOOKUP($E17,'65elő'!$A$7:$O$22,5))</f>
      </c>
      <c r="E17" s="134"/>
      <c r="F17" s="153" t="s">
        <v>206</v>
      </c>
      <c r="G17" s="153">
        <f>IF($E17="","",VLOOKUP($E17,'65elő'!$A$7:$O$22,3))</f>
      </c>
      <c r="H17" s="153"/>
      <c r="I17" s="153">
        <f>IF($E17="","",VLOOKUP($E17,'65elő'!$A$7:$O$22,4))</f>
      </c>
      <c r="J17" s="154"/>
      <c r="K17" s="136"/>
      <c r="L17" s="155"/>
      <c r="M17" s="136"/>
      <c r="N17" s="162"/>
      <c r="O17" s="160"/>
      <c r="P17" s="162"/>
      <c r="Q17" s="141"/>
      <c r="R17" s="142"/>
      <c r="S17" s="143"/>
      <c r="Y17" s="374"/>
      <c r="Z17" s="374"/>
      <c r="AA17" s="389" t="s">
        <v>83</v>
      </c>
      <c r="AB17" s="390">
        <v>120</v>
      </c>
      <c r="AC17" s="390">
        <v>90</v>
      </c>
      <c r="AD17" s="390">
        <v>60</v>
      </c>
      <c r="AE17" s="390">
        <v>40</v>
      </c>
      <c r="AF17" s="390">
        <v>25</v>
      </c>
      <c r="AG17" s="390">
        <v>15</v>
      </c>
      <c r="AH17" s="390">
        <v>8</v>
      </c>
      <c r="AI17" s="373"/>
      <c r="AJ17" s="373"/>
      <c r="AK17" s="373"/>
    </row>
    <row r="18" spans="1:37" s="34" customFormat="1" ht="12.75" customHeight="1">
      <c r="A18" s="145"/>
      <c r="B18" s="457"/>
      <c r="C18" s="276"/>
      <c r="D18" s="276"/>
      <c r="E18" s="156"/>
      <c r="F18" s="147"/>
      <c r="G18" s="147"/>
      <c r="H18" s="148"/>
      <c r="I18" s="136"/>
      <c r="J18" s="157"/>
      <c r="K18" s="149" t="s">
        <v>0</v>
      </c>
      <c r="L18" s="158" t="s">
        <v>204</v>
      </c>
      <c r="M18" s="151" t="str">
        <f>UPPER(IF(OR(L18="a",L18="as"),K16,IF(OR(L18="b",L18="bs"),K20,)))</f>
        <v>BAJKA</v>
      </c>
      <c r="N18" s="168"/>
      <c r="O18" s="160"/>
      <c r="P18" s="162"/>
      <c r="Q18" s="141"/>
      <c r="R18" s="142"/>
      <c r="S18" s="143"/>
      <c r="Y18" s="374"/>
      <c r="Z18" s="374"/>
      <c r="AA18" s="389" t="s">
        <v>84</v>
      </c>
      <c r="AB18" s="390">
        <v>90</v>
      </c>
      <c r="AC18" s="390">
        <v>60</v>
      </c>
      <c r="AD18" s="390">
        <v>40</v>
      </c>
      <c r="AE18" s="390">
        <v>25</v>
      </c>
      <c r="AF18" s="390">
        <v>15</v>
      </c>
      <c r="AG18" s="390">
        <v>8</v>
      </c>
      <c r="AH18" s="390">
        <v>4</v>
      </c>
      <c r="AI18" s="373"/>
      <c r="AJ18" s="373"/>
      <c r="AK18" s="373"/>
    </row>
    <row r="19" spans="1:37" s="34" customFormat="1" ht="12.75" customHeight="1">
      <c r="A19" s="145">
        <v>7</v>
      </c>
      <c r="B19" s="456">
        <v>35</v>
      </c>
      <c r="C19" s="267">
        <f>IF($E19="","",VLOOKUP($E19,'65elő'!$A$7:$O$22,15))</f>
        <v>0</v>
      </c>
      <c r="D19" s="267" t="str">
        <f>IF($E19="","",VLOOKUP($E19,'65elő'!$A$7:$O$22,5))</f>
        <v>540409</v>
      </c>
      <c r="E19" s="134">
        <v>7</v>
      </c>
      <c r="F19" s="153" t="s">
        <v>190</v>
      </c>
      <c r="G19" s="153" t="str">
        <f>IF($E19="","",VLOOKUP($E19,'65elő'!$A$7:$O$22,3))</f>
        <v>Pál</v>
      </c>
      <c r="H19" s="153"/>
      <c r="I19" s="153">
        <f>IF($E19="","",VLOOKUP($E19,'65elő'!$A$7:$O$22,4))</f>
        <v>0</v>
      </c>
      <c r="J19" s="137"/>
      <c r="K19" s="136"/>
      <c r="L19" s="161"/>
      <c r="M19" s="136" t="s">
        <v>223</v>
      </c>
      <c r="N19" s="160"/>
      <c r="O19" s="160"/>
      <c r="P19" s="162"/>
      <c r="Q19" s="141"/>
      <c r="R19" s="142"/>
      <c r="S19" s="143"/>
      <c r="Y19" s="374"/>
      <c r="Z19" s="374"/>
      <c r="AA19" s="389" t="s">
        <v>85</v>
      </c>
      <c r="AB19" s="390">
        <v>60</v>
      </c>
      <c r="AC19" s="390">
        <v>40</v>
      </c>
      <c r="AD19" s="390">
        <v>25</v>
      </c>
      <c r="AE19" s="390">
        <v>15</v>
      </c>
      <c r="AF19" s="390">
        <v>8</v>
      </c>
      <c r="AG19" s="390">
        <v>4</v>
      </c>
      <c r="AH19" s="390">
        <v>2</v>
      </c>
      <c r="AI19" s="373"/>
      <c r="AJ19" s="373"/>
      <c r="AK19" s="373"/>
    </row>
    <row r="20" spans="1:37" s="34" customFormat="1" ht="12.75" customHeight="1">
      <c r="A20" s="145"/>
      <c r="B20" s="457"/>
      <c r="C20" s="276"/>
      <c r="D20" s="276"/>
      <c r="E20" s="146"/>
      <c r="F20" s="147"/>
      <c r="G20" s="147"/>
      <c r="H20" s="148"/>
      <c r="I20" s="408" t="s">
        <v>0</v>
      </c>
      <c r="J20" s="150" t="s">
        <v>205</v>
      </c>
      <c r="K20" s="151" t="str">
        <f>UPPER(IF(OR(J20="a",J20="as"),F19,IF(OR(J20="b",J20="bs"),F21,)))</f>
        <v>BAJKA</v>
      </c>
      <c r="L20" s="163"/>
      <c r="M20" s="136"/>
      <c r="N20" s="160"/>
      <c r="O20" s="160"/>
      <c r="P20" s="162"/>
      <c r="Q20" s="141"/>
      <c r="R20" s="142"/>
      <c r="S20" s="143"/>
      <c r="Y20" s="374"/>
      <c r="Z20" s="374"/>
      <c r="AA20" s="389" t="s">
        <v>86</v>
      </c>
      <c r="AB20" s="390">
        <v>40</v>
      </c>
      <c r="AC20" s="390">
        <v>25</v>
      </c>
      <c r="AD20" s="390">
        <v>15</v>
      </c>
      <c r="AE20" s="390">
        <v>8</v>
      </c>
      <c r="AF20" s="390">
        <v>4</v>
      </c>
      <c r="AG20" s="390">
        <v>2</v>
      </c>
      <c r="AH20" s="390">
        <v>1</v>
      </c>
      <c r="AI20" s="373"/>
      <c r="AJ20" s="373"/>
      <c r="AK20" s="373"/>
    </row>
    <row r="21" spans="1:37" s="34" customFormat="1" ht="12.75" customHeight="1">
      <c r="A21" s="145">
        <v>8</v>
      </c>
      <c r="B21" s="456">
        <f>IF($E21="","",VLOOKUP($E21,'65elő'!$A$7:$O$22,14))</f>
      </c>
      <c r="C21" s="267">
        <f>IF($E21="","",VLOOKUP($E21,'65elő'!$A$7:$O$22,15))</f>
      </c>
      <c r="D21" s="267">
        <f>IF($E21="","",VLOOKUP($E21,'65elő'!$A$7:$O$22,5))</f>
      </c>
      <c r="E21" s="134"/>
      <c r="F21" s="153" t="s">
        <v>206</v>
      </c>
      <c r="G21" s="153">
        <f>IF($E21="","",VLOOKUP($E21,'65elő'!$A$7:$O$22,3))</f>
      </c>
      <c r="H21" s="153"/>
      <c r="I21" s="153">
        <f>IF($E21="","",VLOOKUP($E21,'65elő'!$A$7:$O$22,4))</f>
      </c>
      <c r="J21" s="164"/>
      <c r="K21" s="136"/>
      <c r="L21" s="136"/>
      <c r="M21" s="136"/>
      <c r="N21" s="160"/>
      <c r="O21" s="160"/>
      <c r="P21" s="162"/>
      <c r="Q21" s="141"/>
      <c r="R21" s="142"/>
      <c r="S21" s="143"/>
      <c r="Y21" s="374"/>
      <c r="Z21" s="374"/>
      <c r="AA21" s="389" t="s">
        <v>87</v>
      </c>
      <c r="AB21" s="390">
        <v>25</v>
      </c>
      <c r="AC21" s="390">
        <v>15</v>
      </c>
      <c r="AD21" s="390">
        <v>10</v>
      </c>
      <c r="AE21" s="390">
        <v>6</v>
      </c>
      <c r="AF21" s="390">
        <v>3</v>
      </c>
      <c r="AG21" s="390">
        <v>1</v>
      </c>
      <c r="AH21" s="390">
        <v>0</v>
      </c>
      <c r="AI21" s="373"/>
      <c r="AJ21" s="373"/>
      <c r="AK21" s="373"/>
    </row>
    <row r="22" spans="1:37" s="34" customFormat="1" ht="12.75" customHeight="1">
      <c r="A22" s="145"/>
      <c r="B22" s="457"/>
      <c r="C22" s="276"/>
      <c r="D22" s="276"/>
      <c r="E22" s="146"/>
      <c r="F22" s="165"/>
      <c r="G22" s="165"/>
      <c r="H22" s="169"/>
      <c r="I22" s="165"/>
      <c r="J22" s="157"/>
      <c r="K22" s="136"/>
      <c r="L22" s="136"/>
      <c r="M22" s="136"/>
      <c r="N22" s="160"/>
      <c r="O22" s="149" t="s">
        <v>0</v>
      </c>
      <c r="P22" s="158"/>
      <c r="Q22" s="151" t="s">
        <v>239</v>
      </c>
      <c r="R22" s="159"/>
      <c r="S22" s="143"/>
      <c r="Y22" s="374"/>
      <c r="Z22" s="374"/>
      <c r="AA22" s="389" t="s">
        <v>88</v>
      </c>
      <c r="AB22" s="390">
        <v>15</v>
      </c>
      <c r="AC22" s="390">
        <v>10</v>
      </c>
      <c r="AD22" s="390">
        <v>6</v>
      </c>
      <c r="AE22" s="390">
        <v>3</v>
      </c>
      <c r="AF22" s="390">
        <v>1</v>
      </c>
      <c r="AG22" s="390">
        <v>0</v>
      </c>
      <c r="AH22" s="390">
        <v>0</v>
      </c>
      <c r="AI22" s="373"/>
      <c r="AJ22" s="373"/>
      <c r="AK22" s="373"/>
    </row>
    <row r="23" spans="1:37" s="34" customFormat="1" ht="12.75" customHeight="1">
      <c r="A23" s="145">
        <v>9</v>
      </c>
      <c r="B23" s="456">
        <v>35</v>
      </c>
      <c r="C23" s="267">
        <f>IF($E23="","",VLOOKUP($E23,'65elő'!$A$7:$O$22,15))</f>
        <v>0</v>
      </c>
      <c r="D23" s="267" t="str">
        <f>IF($E23="","",VLOOKUP($E23,'65elő'!$A$7:$O$22,5))</f>
        <v>520425</v>
      </c>
      <c r="E23" s="134">
        <v>9</v>
      </c>
      <c r="F23" s="153" t="s">
        <v>200</v>
      </c>
      <c r="G23" s="153" t="str">
        <f>IF($E23="","",VLOOKUP($E23,'65elő'!$A$7:$O$22,3))</f>
        <v>Péter</v>
      </c>
      <c r="H23" s="153"/>
      <c r="I23" s="153">
        <f>IF($E23="","",VLOOKUP($E23,'65elő'!$A$7:$O$22,4))</f>
        <v>0</v>
      </c>
      <c r="J23" s="137"/>
      <c r="K23" s="136"/>
      <c r="L23" s="136"/>
      <c r="M23" s="136"/>
      <c r="N23" s="160"/>
      <c r="O23" s="136"/>
      <c r="P23" s="162"/>
      <c r="Q23" s="136"/>
      <c r="R23" s="160"/>
      <c r="S23" s="143"/>
      <c r="Y23" s="374"/>
      <c r="Z23" s="374"/>
      <c r="AA23" s="389" t="s">
        <v>89</v>
      </c>
      <c r="AB23" s="390">
        <v>10</v>
      </c>
      <c r="AC23" s="390">
        <v>6</v>
      </c>
      <c r="AD23" s="390">
        <v>3</v>
      </c>
      <c r="AE23" s="390">
        <v>1</v>
      </c>
      <c r="AF23" s="390">
        <v>0</v>
      </c>
      <c r="AG23" s="390">
        <v>0</v>
      </c>
      <c r="AH23" s="390">
        <v>0</v>
      </c>
      <c r="AI23" s="373"/>
      <c r="AJ23" s="373"/>
      <c r="AK23" s="373"/>
    </row>
    <row r="24" spans="1:37" s="34" customFormat="1" ht="12.75" customHeight="1">
      <c r="A24" s="145"/>
      <c r="B24" s="457"/>
      <c r="C24" s="276"/>
      <c r="D24" s="276"/>
      <c r="E24" s="146"/>
      <c r="F24" s="147"/>
      <c r="G24" s="147"/>
      <c r="H24" s="148"/>
      <c r="I24" s="408" t="s">
        <v>0</v>
      </c>
      <c r="J24" s="150" t="s">
        <v>205</v>
      </c>
      <c r="K24" s="151" t="str">
        <f>UPPER(IF(OR(J24="a",J24="as"),F23,IF(OR(J24="b",J24="bs"),F25,)))</f>
        <v>ANTAL</v>
      </c>
      <c r="L24" s="151"/>
      <c r="M24" s="136"/>
      <c r="N24" s="160"/>
      <c r="O24" s="160"/>
      <c r="P24" s="162"/>
      <c r="Q24" s="141"/>
      <c r="R24" s="142"/>
      <c r="S24" s="143"/>
      <c r="Y24" s="374"/>
      <c r="Z24" s="374"/>
      <c r="AA24" s="389" t="s">
        <v>90</v>
      </c>
      <c r="AB24" s="390">
        <v>6</v>
      </c>
      <c r="AC24" s="390">
        <v>3</v>
      </c>
      <c r="AD24" s="390">
        <v>1</v>
      </c>
      <c r="AE24" s="390">
        <v>0</v>
      </c>
      <c r="AF24" s="390">
        <v>0</v>
      </c>
      <c r="AG24" s="390">
        <v>0</v>
      </c>
      <c r="AH24" s="390">
        <v>0</v>
      </c>
      <c r="AI24" s="373"/>
      <c r="AJ24" s="373"/>
      <c r="AK24" s="373"/>
    </row>
    <row r="25" spans="1:37" s="34" customFormat="1" ht="12.75" customHeight="1">
      <c r="A25" s="145">
        <v>10</v>
      </c>
      <c r="B25" s="456">
        <f>IF($E25="","",VLOOKUP($E25,'65elő'!$A$7:$O$22,14))</f>
      </c>
      <c r="C25" s="267">
        <f>IF($E25="","",VLOOKUP($E25,'65elő'!$A$7:$O$22,15))</f>
      </c>
      <c r="D25" s="267">
        <f>IF($E25="","",VLOOKUP($E25,'65elő'!$A$7:$O$22,5))</f>
      </c>
      <c r="E25" s="134"/>
      <c r="F25" s="153" t="s">
        <v>206</v>
      </c>
      <c r="G25" s="153">
        <f>IF($E25="","",VLOOKUP($E25,'65elő'!$A$7:$O$22,3))</f>
      </c>
      <c r="H25" s="153"/>
      <c r="I25" s="153">
        <f>IF($E25="","",VLOOKUP($E25,'65elő'!$A$7:$O$22,4))</f>
      </c>
      <c r="J25" s="154"/>
      <c r="K25" s="136"/>
      <c r="L25" s="155"/>
      <c r="M25" s="136"/>
      <c r="N25" s="160"/>
      <c r="O25" s="160"/>
      <c r="P25" s="162"/>
      <c r="Q25" s="141"/>
      <c r="R25" s="142"/>
      <c r="S25" s="143"/>
      <c r="Y25" s="374"/>
      <c r="Z25" s="374"/>
      <c r="AA25" s="389" t="s">
        <v>95</v>
      </c>
      <c r="AB25" s="390">
        <v>3</v>
      </c>
      <c r="AC25" s="390">
        <v>2</v>
      </c>
      <c r="AD25" s="390">
        <v>1</v>
      </c>
      <c r="AE25" s="390">
        <v>0</v>
      </c>
      <c r="AF25" s="390">
        <v>0</v>
      </c>
      <c r="AG25" s="390">
        <v>0</v>
      </c>
      <c r="AH25" s="390">
        <v>0</v>
      </c>
      <c r="AI25" s="373"/>
      <c r="AJ25" s="373"/>
      <c r="AK25" s="373"/>
    </row>
    <row r="26" spans="1:41" s="34" customFormat="1" ht="12.75" customHeight="1">
      <c r="A26" s="145"/>
      <c r="B26" s="457"/>
      <c r="C26" s="276"/>
      <c r="D26" s="276"/>
      <c r="E26" s="156"/>
      <c r="F26" s="147"/>
      <c r="G26" s="147"/>
      <c r="H26" s="148"/>
      <c r="I26" s="136"/>
      <c r="J26" s="157"/>
      <c r="K26" s="149" t="s">
        <v>0</v>
      </c>
      <c r="L26" s="158" t="s">
        <v>205</v>
      </c>
      <c r="M26" s="151" t="str">
        <f>UPPER(IF(OR(L26="a",L26="as"),K24,IF(OR(L26="b",L26="bs"),K28,)))</f>
        <v>ANTAL</v>
      </c>
      <c r="N26" s="159"/>
      <c r="O26" s="160"/>
      <c r="P26" s="162"/>
      <c r="Q26" s="141"/>
      <c r="R26" s="142"/>
      <c r="S26" s="14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85"/>
      <c r="AM26" s="385"/>
      <c r="AN26" s="385"/>
      <c r="AO26" s="385"/>
    </row>
    <row r="27" spans="1:41" s="34" customFormat="1" ht="12.75" customHeight="1">
      <c r="A27" s="145">
        <v>11</v>
      </c>
      <c r="B27" s="456">
        <v>0</v>
      </c>
      <c r="C27" s="267">
        <f>IF($E27="","",VLOOKUP($E27,'65elő'!$A$7:$O$22,15))</f>
        <v>0</v>
      </c>
      <c r="D27" s="267">
        <f>IF($E27="","",VLOOKUP($E27,'65elő'!$A$7:$O$22,5))</f>
        <v>0</v>
      </c>
      <c r="E27" s="134">
        <v>6</v>
      </c>
      <c r="F27" s="153" t="s">
        <v>188</v>
      </c>
      <c r="G27" s="153" t="str">
        <f>IF($E27="","",VLOOKUP($E27,'65elő'!$A$7:$O$22,3))</f>
        <v>Ottó</v>
      </c>
      <c r="H27" s="153"/>
      <c r="I27" s="153">
        <f>IF($E27="","",VLOOKUP($E27,'65elő'!$A$7:$O$22,4))</f>
        <v>0</v>
      </c>
      <c r="J27" s="137"/>
      <c r="K27" s="136"/>
      <c r="L27" s="161"/>
      <c r="M27" s="136" t="s">
        <v>214</v>
      </c>
      <c r="N27" s="162"/>
      <c r="O27" s="160"/>
      <c r="P27" s="162"/>
      <c r="Q27" s="141"/>
      <c r="R27" s="142"/>
      <c r="S27" s="14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85"/>
      <c r="AM27" s="385"/>
      <c r="AN27" s="385"/>
      <c r="AO27" s="385"/>
    </row>
    <row r="28" spans="1:41" s="34" customFormat="1" ht="12.75" customHeight="1">
      <c r="A28" s="170"/>
      <c r="B28" s="457"/>
      <c r="C28" s="276"/>
      <c r="D28" s="276"/>
      <c r="E28" s="156"/>
      <c r="F28" s="147"/>
      <c r="G28" s="147"/>
      <c r="H28" s="148"/>
      <c r="I28" s="408" t="s">
        <v>0</v>
      </c>
      <c r="J28" s="150" t="s">
        <v>205</v>
      </c>
      <c r="K28" s="151" t="str">
        <f>UPPER(IF(OR(J28="a",J28="as"),F27,IF(OR(J28="b",J28="bs"),F29,)))</f>
        <v>KOVÁCS S</v>
      </c>
      <c r="L28" s="163"/>
      <c r="M28" s="136"/>
      <c r="N28" s="162"/>
      <c r="O28" s="160"/>
      <c r="P28" s="162"/>
      <c r="Q28" s="141"/>
      <c r="R28" s="142"/>
      <c r="S28" s="143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</row>
    <row r="29" spans="1:41" s="34" customFormat="1" ht="12.75" customHeight="1">
      <c r="A29" s="133">
        <v>12</v>
      </c>
      <c r="B29" s="456">
        <f>IF($E29="","",VLOOKUP($E29,'65elő'!$A$7:$O$22,14))</f>
      </c>
      <c r="C29" s="267">
        <f>IF($E29="","",VLOOKUP($E29,'65elő'!$A$7:$O$22,15))</f>
      </c>
      <c r="D29" s="267">
        <f>IF($E29="","",VLOOKUP($E29,'65elő'!$A$7:$O$22,5))</f>
      </c>
      <c r="E29" s="134"/>
      <c r="F29" s="135" t="s">
        <v>206</v>
      </c>
      <c r="G29" s="135">
        <f>IF($E29="","",VLOOKUP($E29,'65elő'!$A$7:$O$22,3))</f>
      </c>
      <c r="H29" s="135"/>
      <c r="I29" s="135">
        <f>IF($E29="","",VLOOKUP($E29,'65elő'!$A$7:$O$22,4))</f>
      </c>
      <c r="J29" s="164"/>
      <c r="K29" s="136"/>
      <c r="L29" s="136"/>
      <c r="M29" s="136"/>
      <c r="N29" s="162"/>
      <c r="O29" s="160"/>
      <c r="P29" s="162"/>
      <c r="Q29" s="141"/>
      <c r="R29" s="142"/>
      <c r="S29" s="143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</row>
    <row r="30" spans="1:37" s="34" customFormat="1" ht="12.75" customHeight="1">
      <c r="A30" s="145"/>
      <c r="B30" s="457"/>
      <c r="C30" s="276"/>
      <c r="D30" s="276"/>
      <c r="E30" s="156"/>
      <c r="F30" s="136"/>
      <c r="G30" s="136"/>
      <c r="H30" s="66"/>
      <c r="I30" s="165"/>
      <c r="J30" s="157"/>
      <c r="K30" s="136"/>
      <c r="L30" s="136"/>
      <c r="M30" s="149" t="s">
        <v>0</v>
      </c>
      <c r="N30" s="158" t="s">
        <v>204</v>
      </c>
      <c r="O30" s="151" t="str">
        <f>UPPER(IF(OR(N30="a",N30="as"),M26,IF(OR(N30="b",N30="bs"),M34,)))</f>
        <v>FÜLÖP</v>
      </c>
      <c r="P30" s="168"/>
      <c r="Q30" s="141"/>
      <c r="R30" s="142"/>
      <c r="S30" s="143"/>
      <c r="AI30" s="385"/>
      <c r="AJ30" s="385"/>
      <c r="AK30" s="385"/>
    </row>
    <row r="31" spans="1:37" s="34" customFormat="1" ht="12.75" customHeight="1">
      <c r="A31" s="145">
        <v>13</v>
      </c>
      <c r="B31" s="456">
        <v>25</v>
      </c>
      <c r="C31" s="267">
        <f>IF($E31="","",VLOOKUP($E31,'65elő'!$A$7:$O$22,15))</f>
        <v>0</v>
      </c>
      <c r="D31" s="267" t="str">
        <f>IF($E31="","",VLOOKUP($E31,'65elő'!$A$7:$O$22,5))</f>
        <v>550320</v>
      </c>
      <c r="E31" s="134">
        <v>4</v>
      </c>
      <c r="F31" s="153" t="s">
        <v>182</v>
      </c>
      <c r="G31" s="153" t="str">
        <f>IF($E31="","",VLOOKUP($E31,'65elő'!$A$7:$O$22,3))</f>
        <v>László</v>
      </c>
      <c r="H31" s="153"/>
      <c r="I31" s="153">
        <f>IF($E31="","",VLOOKUP($E31,'65elő'!$A$7:$O$22,4))</f>
        <v>0</v>
      </c>
      <c r="J31" s="166"/>
      <c r="K31" s="136"/>
      <c r="L31" s="136"/>
      <c r="M31" s="136"/>
      <c r="N31" s="162"/>
      <c r="O31" s="136" t="s">
        <v>236</v>
      </c>
      <c r="P31" s="160"/>
      <c r="Q31" s="141"/>
      <c r="R31" s="142"/>
      <c r="S31" s="143"/>
      <c r="AI31" s="385"/>
      <c r="AJ31" s="385"/>
      <c r="AK31" s="385"/>
    </row>
    <row r="32" spans="1:37" s="34" customFormat="1" ht="12.75" customHeight="1">
      <c r="A32" s="145"/>
      <c r="B32" s="457"/>
      <c r="C32" s="276"/>
      <c r="D32" s="276"/>
      <c r="E32" s="156"/>
      <c r="F32" s="147"/>
      <c r="G32" s="147"/>
      <c r="H32" s="148"/>
      <c r="I32" s="149" t="s">
        <v>0</v>
      </c>
      <c r="J32" s="150" t="s">
        <v>205</v>
      </c>
      <c r="K32" s="151" t="str">
        <f>UPPER(IF(OR(J32="a",J32="as"),F31,IF(OR(J32="b",J32="bs"),F33,)))</f>
        <v>LIPTÁK</v>
      </c>
      <c r="L32" s="151"/>
      <c r="M32" s="136"/>
      <c r="N32" s="162"/>
      <c r="O32" s="160"/>
      <c r="P32" s="160"/>
      <c r="Q32" s="141"/>
      <c r="R32" s="142"/>
      <c r="S32" s="143"/>
      <c r="AI32" s="385"/>
      <c r="AJ32" s="385"/>
      <c r="AK32" s="385"/>
    </row>
    <row r="33" spans="1:37" s="34" customFormat="1" ht="12.75" customHeight="1">
      <c r="A33" s="145">
        <v>14</v>
      </c>
      <c r="B33" s="456">
        <f>IF($E33="","",VLOOKUP($E33,'65elő'!$A$7:$O$22,14))</f>
      </c>
      <c r="C33" s="267">
        <f>IF($E33="","",VLOOKUP($E33,'65elő'!$A$7:$O$22,15))</f>
      </c>
      <c r="D33" s="267">
        <f>IF($E33="","",VLOOKUP($E33,'65elő'!$A$7:$O$22,5))</f>
      </c>
      <c r="E33" s="134"/>
      <c r="F33" s="153" t="s">
        <v>206</v>
      </c>
      <c r="G33" s="153">
        <f>IF($E33="","",VLOOKUP($E33,'65elő'!$A$7:$O$22,3))</f>
      </c>
      <c r="H33" s="153"/>
      <c r="I33" s="153">
        <f>IF($E33="","",VLOOKUP($E33,'65elő'!$A$7:$O$22,4))</f>
      </c>
      <c r="J33" s="154"/>
      <c r="K33" s="136"/>
      <c r="L33" s="155"/>
      <c r="M33" s="136"/>
      <c r="N33" s="162"/>
      <c r="O33" s="160"/>
      <c r="P33" s="160"/>
      <c r="Q33" s="141"/>
      <c r="R33" s="142"/>
      <c r="S33" s="143"/>
      <c r="AI33" s="385"/>
      <c r="AJ33" s="385"/>
      <c r="AK33" s="385"/>
    </row>
    <row r="34" spans="1:37" s="34" customFormat="1" ht="12.75" customHeight="1">
      <c r="A34" s="145"/>
      <c r="B34" s="457"/>
      <c r="C34" s="276"/>
      <c r="D34" s="276"/>
      <c r="E34" s="156"/>
      <c r="F34" s="147"/>
      <c r="G34" s="147"/>
      <c r="H34" s="148"/>
      <c r="I34" s="136"/>
      <c r="J34" s="157"/>
      <c r="K34" s="149" t="s">
        <v>0</v>
      </c>
      <c r="L34" s="158" t="s">
        <v>204</v>
      </c>
      <c r="M34" s="151" t="str">
        <f>UPPER(IF(OR(L34="a",L34="as"),K32,IF(OR(L34="b",L34="bs"),K36,)))</f>
        <v>FÜLÖP</v>
      </c>
      <c r="N34" s="168"/>
      <c r="O34" s="160"/>
      <c r="P34" s="160"/>
      <c r="Q34" s="141"/>
      <c r="R34" s="142"/>
      <c r="S34" s="143"/>
      <c r="AI34" s="385"/>
      <c r="AJ34" s="385"/>
      <c r="AK34" s="385"/>
    </row>
    <row r="35" spans="1:37" s="34" customFormat="1" ht="12.75" customHeight="1">
      <c r="A35" s="145">
        <v>15</v>
      </c>
      <c r="B35" s="456">
        <f>IF($E35="","",VLOOKUP($E35,'65elő'!$A$7:$O$22,14))</f>
      </c>
      <c r="C35" s="267">
        <f>IF($E35="","",VLOOKUP($E35,'65elő'!$A$7:$O$22,15))</f>
      </c>
      <c r="D35" s="267">
        <f>IF($E35="","",VLOOKUP($E35,'65elő'!$A$7:$O$22,5))</f>
      </c>
      <c r="E35" s="134"/>
      <c r="F35" s="153" t="s">
        <v>206</v>
      </c>
      <c r="G35" s="153">
        <f>IF($E35="","",VLOOKUP($E35,'65elő'!$A$7:$O$22,3))</f>
      </c>
      <c r="H35" s="153"/>
      <c r="I35" s="153">
        <f>IF($E35="","",VLOOKUP($E35,'65elő'!$A$7:$O$22,4))</f>
      </c>
      <c r="J35" s="137"/>
      <c r="K35" s="136"/>
      <c r="L35" s="161"/>
      <c r="M35" s="136" t="s">
        <v>221</v>
      </c>
      <c r="N35" s="160"/>
      <c r="O35" s="160"/>
      <c r="P35" s="160"/>
      <c r="Q35" s="141"/>
      <c r="R35" s="142"/>
      <c r="S35" s="143"/>
      <c r="AI35" s="385"/>
      <c r="AJ35" s="385"/>
      <c r="AK35" s="385"/>
    </row>
    <row r="36" spans="1:37" s="34" customFormat="1" ht="12.75" customHeight="1">
      <c r="A36" s="145"/>
      <c r="B36" s="455"/>
      <c r="C36" s="276"/>
      <c r="D36" s="276"/>
      <c r="E36" s="146"/>
      <c r="F36" s="147"/>
      <c r="G36" s="147"/>
      <c r="H36" s="148"/>
      <c r="I36" s="149" t="s">
        <v>0</v>
      </c>
      <c r="J36" s="150" t="s">
        <v>204</v>
      </c>
      <c r="K36" s="151" t="str">
        <f>UPPER(IF(OR(J36="a",J36="as"),F35,IF(OR(J36="b",J36="bs"),F37,)))</f>
        <v>FÜLÖP</v>
      </c>
      <c r="L36" s="163"/>
      <c r="M36" s="136"/>
      <c r="N36" s="160"/>
      <c r="O36" s="160"/>
      <c r="P36" s="160"/>
      <c r="Q36" s="141"/>
      <c r="R36" s="142"/>
      <c r="S36" s="143"/>
      <c r="AI36" s="385"/>
      <c r="AJ36" s="385"/>
      <c r="AK36" s="385"/>
    </row>
    <row r="37" spans="1:37" s="34" customFormat="1" ht="12.75" customHeight="1">
      <c r="A37" s="133">
        <v>16</v>
      </c>
      <c r="B37" s="454">
        <v>62.5</v>
      </c>
      <c r="C37" s="267">
        <f>IF($E37="","",VLOOKUP($E37,'65elő'!$A$7:$O$22,15))</f>
        <v>2</v>
      </c>
      <c r="D37" s="267" t="str">
        <f>IF($E37="","",VLOOKUP($E37,'65elő'!$A$7:$O$22,5))</f>
        <v>520210</v>
      </c>
      <c r="E37" s="134">
        <v>2</v>
      </c>
      <c r="F37" s="135" t="str">
        <f>UPPER(IF($E37="","",VLOOKUP($E37,'65elő'!$A$7:$O$22,2)))</f>
        <v>FÜLÖP</v>
      </c>
      <c r="G37" s="135" t="str">
        <f>IF($E37="","",VLOOKUP($E37,'65elő'!$A$7:$O$22,3))</f>
        <v>László</v>
      </c>
      <c r="H37" s="153"/>
      <c r="I37" s="135">
        <f>IF($E37="","",VLOOKUP($E37,'65elő'!$A$7:$O$22,4))</f>
        <v>0</v>
      </c>
      <c r="J37" s="164"/>
      <c r="K37" s="136"/>
      <c r="L37" s="136"/>
      <c r="M37" s="136"/>
      <c r="N37" s="160"/>
      <c r="O37" s="160"/>
      <c r="P37" s="160"/>
      <c r="Q37" s="141"/>
      <c r="R37" s="142"/>
      <c r="S37" s="143"/>
      <c r="AI37" s="385"/>
      <c r="AJ37" s="385"/>
      <c r="AK37" s="385"/>
    </row>
    <row r="38" spans="1:37" s="34" customFormat="1" ht="9" customHeight="1">
      <c r="A38" s="171"/>
      <c r="B38" s="146"/>
      <c r="C38" s="146"/>
      <c r="D38" s="146"/>
      <c r="E38" s="146"/>
      <c r="F38" s="165"/>
      <c r="G38" s="165"/>
      <c r="H38" s="169"/>
      <c r="I38" s="136"/>
      <c r="J38" s="157"/>
      <c r="K38" s="136"/>
      <c r="L38" s="136"/>
      <c r="M38" s="136"/>
      <c r="N38" s="160"/>
      <c r="O38" s="160"/>
      <c r="P38" s="160"/>
      <c r="Q38" s="141"/>
      <c r="R38" s="142"/>
      <c r="S38" s="143"/>
      <c r="AI38" s="385"/>
      <c r="AJ38" s="385"/>
      <c r="AK38" s="385"/>
    </row>
    <row r="39" spans="1:37" s="34" customFormat="1" ht="9" customHeight="1">
      <c r="A39" s="172"/>
      <c r="B39" s="138"/>
      <c r="C39" s="138"/>
      <c r="D39" s="138"/>
      <c r="E39" s="146"/>
      <c r="F39" s="138"/>
      <c r="G39" s="138"/>
      <c r="H39" s="138"/>
      <c r="I39" s="138"/>
      <c r="J39" s="146"/>
      <c r="K39" s="138"/>
      <c r="L39" s="138"/>
      <c r="M39" s="138"/>
      <c r="N39" s="173"/>
      <c r="O39" s="173"/>
      <c r="P39" s="173"/>
      <c r="Q39" s="141"/>
      <c r="R39" s="142"/>
      <c r="S39" s="143"/>
      <c r="AI39" s="385"/>
      <c r="AJ39" s="385"/>
      <c r="AK39" s="385"/>
    </row>
    <row r="40" spans="1:37" s="34" customFormat="1" ht="9" customHeight="1">
      <c r="A40" s="171"/>
      <c r="B40" s="146"/>
      <c r="C40" s="146"/>
      <c r="D40" s="146"/>
      <c r="E40" s="146"/>
      <c r="F40" s="138"/>
      <c r="G40" s="138"/>
      <c r="I40" s="138"/>
      <c r="J40" s="146"/>
      <c r="K40" s="138"/>
      <c r="L40" s="138"/>
      <c r="M40" s="174"/>
      <c r="N40" s="146"/>
      <c r="O40" s="138"/>
      <c r="P40" s="173"/>
      <c r="Q40" s="141"/>
      <c r="R40" s="142"/>
      <c r="S40" s="143"/>
      <c r="AI40" s="385"/>
      <c r="AJ40" s="385"/>
      <c r="AK40" s="385"/>
    </row>
    <row r="41" spans="1:37" s="34" customFormat="1" ht="9" customHeight="1">
      <c r="A41" s="171"/>
      <c r="B41" s="138"/>
      <c r="C41" s="138"/>
      <c r="D41" s="138"/>
      <c r="E41" s="146"/>
      <c r="F41" s="138"/>
      <c r="G41" s="138"/>
      <c r="H41" s="138"/>
      <c r="I41" s="138"/>
      <c r="J41" s="146"/>
      <c r="K41" s="138"/>
      <c r="L41" s="138"/>
      <c r="M41" s="138"/>
      <c r="N41" s="173"/>
      <c r="O41" s="138"/>
      <c r="P41" s="173"/>
      <c r="Q41" s="141"/>
      <c r="R41" s="142"/>
      <c r="S41" s="143"/>
      <c r="AI41" s="385"/>
      <c r="AJ41" s="385"/>
      <c r="AK41" s="385"/>
    </row>
    <row r="42" spans="1:37" s="34" customFormat="1" ht="9" customHeight="1">
      <c r="A42" s="171"/>
      <c r="B42" s="146"/>
      <c r="C42" s="146"/>
      <c r="D42" s="146"/>
      <c r="E42" s="146"/>
      <c r="F42" s="138"/>
      <c r="G42" s="138"/>
      <c r="I42" s="174"/>
      <c r="J42" s="146"/>
      <c r="K42" s="138"/>
      <c r="L42" s="138"/>
      <c r="M42" s="138"/>
      <c r="N42" s="173"/>
      <c r="O42" s="173"/>
      <c r="P42" s="173"/>
      <c r="Q42" s="141"/>
      <c r="R42" s="142"/>
      <c r="S42" s="143"/>
      <c r="AI42" s="385"/>
      <c r="AJ42" s="385"/>
      <c r="AK42" s="385"/>
    </row>
    <row r="43" spans="1:37" s="34" customFormat="1" ht="9" customHeight="1">
      <c r="A43" s="171"/>
      <c r="B43" s="138"/>
      <c r="C43" s="138"/>
      <c r="D43" s="138"/>
      <c r="E43" s="146"/>
      <c r="F43" s="138"/>
      <c r="G43" s="138"/>
      <c r="H43" s="138"/>
      <c r="I43" s="138"/>
      <c r="J43" s="146"/>
      <c r="K43" s="138"/>
      <c r="L43" s="175"/>
      <c r="M43" s="138"/>
      <c r="N43" s="173"/>
      <c r="O43" s="173"/>
      <c r="P43" s="173"/>
      <c r="Q43" s="141"/>
      <c r="R43" s="142"/>
      <c r="S43" s="143"/>
      <c r="AI43" s="385"/>
      <c r="AJ43" s="385"/>
      <c r="AK43" s="385"/>
    </row>
    <row r="44" spans="1:37" s="34" customFormat="1" ht="9" customHeight="1">
      <c r="A44" s="171"/>
      <c r="B44" s="146"/>
      <c r="C44" s="146"/>
      <c r="D44" s="146"/>
      <c r="E44" s="146"/>
      <c r="F44" s="138"/>
      <c r="G44" s="138"/>
      <c r="I44" s="138"/>
      <c r="J44" s="146"/>
      <c r="K44" s="174"/>
      <c r="L44" s="146"/>
      <c r="M44" s="138"/>
      <c r="N44" s="173"/>
      <c r="O44" s="173"/>
      <c r="P44" s="173"/>
      <c r="Q44" s="141"/>
      <c r="R44" s="142"/>
      <c r="S44" s="143"/>
      <c r="AI44" s="385"/>
      <c r="AJ44" s="385"/>
      <c r="AK44" s="385"/>
    </row>
    <row r="45" spans="1:37" s="34" customFormat="1" ht="9" customHeight="1">
      <c r="A45" s="171"/>
      <c r="B45" s="138"/>
      <c r="C45" s="138"/>
      <c r="D45" s="138"/>
      <c r="E45" s="146"/>
      <c r="F45" s="138"/>
      <c r="G45" s="138"/>
      <c r="H45" s="138"/>
      <c r="I45" s="138"/>
      <c r="J45" s="146"/>
      <c r="K45" s="138"/>
      <c r="L45" s="138"/>
      <c r="M45" s="138"/>
      <c r="N45" s="173"/>
      <c r="O45" s="173"/>
      <c r="P45" s="173"/>
      <c r="Q45" s="141"/>
      <c r="R45" s="142"/>
      <c r="S45" s="143"/>
      <c r="AI45" s="385"/>
      <c r="AJ45" s="385"/>
      <c r="AK45" s="385"/>
    </row>
    <row r="46" spans="1:37" s="34" customFormat="1" ht="9" customHeight="1">
      <c r="A46" s="171"/>
      <c r="B46" s="146"/>
      <c r="C46" s="146"/>
      <c r="D46" s="146"/>
      <c r="E46" s="146"/>
      <c r="F46" s="138"/>
      <c r="G46" s="138"/>
      <c r="I46" s="174"/>
      <c r="J46" s="146"/>
      <c r="K46" s="138"/>
      <c r="L46" s="138"/>
      <c r="M46" s="138"/>
      <c r="N46" s="173"/>
      <c r="O46" s="173"/>
      <c r="P46" s="173"/>
      <c r="Q46" s="141"/>
      <c r="R46" s="142"/>
      <c r="S46" s="143"/>
      <c r="AI46" s="385"/>
      <c r="AJ46" s="385"/>
      <c r="AK46" s="385"/>
    </row>
    <row r="47" spans="1:37" s="34" customFormat="1" ht="9" customHeight="1">
      <c r="A47" s="172"/>
      <c r="B47" s="138"/>
      <c r="C47" s="138"/>
      <c r="D47" s="138"/>
      <c r="E47" s="146"/>
      <c r="F47" s="138"/>
      <c r="G47" s="138"/>
      <c r="H47" s="138"/>
      <c r="I47" s="138"/>
      <c r="J47" s="146"/>
      <c r="K47" s="138"/>
      <c r="L47" s="138"/>
      <c r="M47" s="138"/>
      <c r="N47" s="138"/>
      <c r="O47" s="139"/>
      <c r="P47" s="139"/>
      <c r="Q47" s="141"/>
      <c r="R47" s="142"/>
      <c r="S47" s="143"/>
      <c r="AI47" s="385"/>
      <c r="AJ47" s="385"/>
      <c r="AK47" s="385"/>
    </row>
    <row r="48" spans="1:37" s="2" customFormat="1" ht="6.75" customHeight="1">
      <c r="A48" s="176"/>
      <c r="B48" s="176"/>
      <c r="C48" s="176"/>
      <c r="D48" s="176"/>
      <c r="E48" s="176"/>
      <c r="F48" s="177"/>
      <c r="G48" s="177"/>
      <c r="H48" s="177"/>
      <c r="I48" s="177"/>
      <c r="J48" s="178"/>
      <c r="K48" s="179"/>
      <c r="L48" s="180"/>
      <c r="M48" s="179"/>
      <c r="N48" s="180"/>
      <c r="O48" s="179"/>
      <c r="P48" s="180"/>
      <c r="Q48" s="179"/>
      <c r="R48" s="180"/>
      <c r="S48" s="181"/>
      <c r="AI48" s="386"/>
      <c r="AJ48" s="386"/>
      <c r="AK48" s="386"/>
    </row>
    <row r="49" spans="1:37" s="18" customFormat="1" ht="10.5" customHeight="1">
      <c r="A49" s="182" t="s">
        <v>44</v>
      </c>
      <c r="B49" s="183"/>
      <c r="C49" s="183"/>
      <c r="D49" s="271"/>
      <c r="E49" s="184" t="s">
        <v>5</v>
      </c>
      <c r="F49" s="185" t="s">
        <v>46</v>
      </c>
      <c r="G49" s="184"/>
      <c r="H49" s="186"/>
      <c r="I49" s="187"/>
      <c r="J49" s="184" t="s">
        <v>5</v>
      </c>
      <c r="K49" s="185" t="s">
        <v>55</v>
      </c>
      <c r="L49" s="188"/>
      <c r="M49" s="185" t="s">
        <v>56</v>
      </c>
      <c r="N49" s="189"/>
      <c r="O49" s="190" t="s">
        <v>57</v>
      </c>
      <c r="P49" s="190"/>
      <c r="Q49" s="191"/>
      <c r="R49" s="192"/>
      <c r="AI49" s="387"/>
      <c r="AJ49" s="387"/>
      <c r="AK49" s="387"/>
    </row>
    <row r="50" spans="1:37" s="18" customFormat="1" ht="9" customHeight="1">
      <c r="A50" s="272" t="s">
        <v>45</v>
      </c>
      <c r="B50" s="273"/>
      <c r="C50" s="274"/>
      <c r="D50" s="275"/>
      <c r="E50" s="194">
        <v>1</v>
      </c>
      <c r="F50" s="86" t="str">
        <f>IF(E50&gt;$R$57,,UPPER(VLOOKUP(E50,'65elő'!$A$7:$Q$134,2)))</f>
        <v>PÁZMÁNDI</v>
      </c>
      <c r="G50" s="195"/>
      <c r="H50" s="86"/>
      <c r="I50" s="85"/>
      <c r="J50" s="196" t="s">
        <v>6</v>
      </c>
      <c r="K50" s="193"/>
      <c r="L50" s="197"/>
      <c r="M50" s="193"/>
      <c r="N50" s="198"/>
      <c r="O50" s="199" t="s">
        <v>47</v>
      </c>
      <c r="P50" s="200"/>
      <c r="Q50" s="200"/>
      <c r="R50" s="201"/>
      <c r="AI50" s="387"/>
      <c r="AJ50" s="387"/>
      <c r="AK50" s="387"/>
    </row>
    <row r="51" spans="1:37" s="18" customFormat="1" ht="9" customHeight="1">
      <c r="A51" s="206" t="s">
        <v>54</v>
      </c>
      <c r="B51" s="204"/>
      <c r="C51" s="268"/>
      <c r="D51" s="207"/>
      <c r="E51" s="194">
        <v>2</v>
      </c>
      <c r="F51" s="86" t="str">
        <f>IF(E51&gt;$R$57,,UPPER(VLOOKUP(E51,'65elő'!$A$7:$Q$134,2)))</f>
        <v>FÜLÖP</v>
      </c>
      <c r="G51" s="195"/>
      <c r="H51" s="86"/>
      <c r="I51" s="85"/>
      <c r="J51" s="196" t="s">
        <v>7</v>
      </c>
      <c r="K51" s="193"/>
      <c r="L51" s="197"/>
      <c r="M51" s="193"/>
      <c r="N51" s="198"/>
      <c r="O51" s="202"/>
      <c r="P51" s="203"/>
      <c r="Q51" s="204"/>
      <c r="R51" s="205"/>
      <c r="AI51" s="387"/>
      <c r="AJ51" s="387"/>
      <c r="AK51" s="387"/>
    </row>
    <row r="52" spans="1:37" s="18" customFormat="1" ht="9" customHeight="1">
      <c r="A52" s="233"/>
      <c r="B52" s="234"/>
      <c r="C52" s="269"/>
      <c r="D52" s="235"/>
      <c r="E52" s="194">
        <v>3</v>
      </c>
      <c r="F52" s="86" t="str">
        <f>IF(E52&gt;$R$57,,UPPER(VLOOKUP(E52,'65elő'!$A$7:$Q$134,2)))</f>
        <v>VÁRADI</v>
      </c>
      <c r="G52" s="195"/>
      <c r="H52" s="86"/>
      <c r="I52" s="85"/>
      <c r="J52" s="196" t="s">
        <v>8</v>
      </c>
      <c r="K52" s="193"/>
      <c r="L52" s="197"/>
      <c r="M52" s="193"/>
      <c r="N52" s="198"/>
      <c r="O52" s="199" t="s">
        <v>48</v>
      </c>
      <c r="P52" s="200"/>
      <c r="Q52" s="200"/>
      <c r="R52" s="201"/>
      <c r="AI52" s="387"/>
      <c r="AJ52" s="387"/>
      <c r="AK52" s="387"/>
    </row>
    <row r="53" spans="1:37" s="18" customFormat="1" ht="9" customHeight="1">
      <c r="A53" s="208"/>
      <c r="B53" s="264"/>
      <c r="C53" s="264"/>
      <c r="D53" s="209"/>
      <c r="E53" s="194">
        <v>4</v>
      </c>
      <c r="F53" s="86" t="str">
        <f>IF(E53&gt;$R$57,,UPPER(VLOOKUP(E53,'65elő'!$A$7:$Q$134,2)))</f>
        <v>LIPTÁK</v>
      </c>
      <c r="G53" s="195"/>
      <c r="H53" s="86"/>
      <c r="I53" s="85"/>
      <c r="J53" s="196" t="s">
        <v>9</v>
      </c>
      <c r="K53" s="193"/>
      <c r="L53" s="197"/>
      <c r="M53" s="193"/>
      <c r="N53" s="198"/>
      <c r="O53" s="193"/>
      <c r="P53" s="197"/>
      <c r="Q53" s="193"/>
      <c r="R53" s="198"/>
      <c r="AI53" s="387"/>
      <c r="AJ53" s="387"/>
      <c r="AK53" s="387"/>
    </row>
    <row r="54" spans="1:37" s="18" customFormat="1" ht="9" customHeight="1">
      <c r="A54" s="221"/>
      <c r="B54" s="236"/>
      <c r="C54" s="236"/>
      <c r="D54" s="270"/>
      <c r="E54" s="194"/>
      <c r="F54" s="86"/>
      <c r="G54" s="195"/>
      <c r="H54" s="86"/>
      <c r="I54" s="85"/>
      <c r="J54" s="196" t="s">
        <v>10</v>
      </c>
      <c r="K54" s="193"/>
      <c r="L54" s="197"/>
      <c r="M54" s="193"/>
      <c r="N54" s="198"/>
      <c r="O54" s="204"/>
      <c r="P54" s="203"/>
      <c r="Q54" s="204"/>
      <c r="R54" s="205"/>
      <c r="AI54" s="387"/>
      <c r="AJ54" s="387"/>
      <c r="AK54" s="387"/>
    </row>
    <row r="55" spans="1:37" s="18" customFormat="1" ht="9" customHeight="1">
      <c r="A55" s="222"/>
      <c r="B55" s="239"/>
      <c r="C55" s="264"/>
      <c r="D55" s="209"/>
      <c r="E55" s="194"/>
      <c r="F55" s="86"/>
      <c r="G55" s="195"/>
      <c r="H55" s="86"/>
      <c r="I55" s="85"/>
      <c r="J55" s="196" t="s">
        <v>11</v>
      </c>
      <c r="K55" s="193"/>
      <c r="L55" s="197"/>
      <c r="M55" s="193"/>
      <c r="N55" s="198"/>
      <c r="O55" s="199" t="s">
        <v>34</v>
      </c>
      <c r="P55" s="200"/>
      <c r="Q55" s="200"/>
      <c r="R55" s="201"/>
      <c r="AI55" s="387"/>
      <c r="AJ55" s="387"/>
      <c r="AK55" s="387"/>
    </row>
    <row r="56" spans="1:37" s="18" customFormat="1" ht="9" customHeight="1">
      <c r="A56" s="222"/>
      <c r="B56" s="239"/>
      <c r="C56" s="265"/>
      <c r="D56" s="231"/>
      <c r="E56" s="194"/>
      <c r="F56" s="86"/>
      <c r="G56" s="195"/>
      <c r="H56" s="86"/>
      <c r="I56" s="85"/>
      <c r="J56" s="196" t="s">
        <v>12</v>
      </c>
      <c r="K56" s="193"/>
      <c r="L56" s="197"/>
      <c r="M56" s="193"/>
      <c r="N56" s="198"/>
      <c r="O56" s="193"/>
      <c r="P56" s="197"/>
      <c r="Q56" s="193"/>
      <c r="R56" s="198"/>
      <c r="AI56" s="387"/>
      <c r="AJ56" s="387"/>
      <c r="AK56" s="387"/>
    </row>
    <row r="57" spans="1:37" s="18" customFormat="1" ht="9" customHeight="1">
      <c r="A57" s="223"/>
      <c r="B57" s="220"/>
      <c r="C57" s="266"/>
      <c r="D57" s="232"/>
      <c r="E57" s="210"/>
      <c r="F57" s="211"/>
      <c r="G57" s="212"/>
      <c r="H57" s="211"/>
      <c r="I57" s="213"/>
      <c r="J57" s="214" t="s">
        <v>13</v>
      </c>
      <c r="K57" s="204"/>
      <c r="L57" s="203"/>
      <c r="M57" s="204"/>
      <c r="N57" s="205"/>
      <c r="O57" s="204" t="str">
        <f>R4</f>
        <v>Kádár László</v>
      </c>
      <c r="P57" s="203"/>
      <c r="Q57" s="204"/>
      <c r="R57" s="215">
        <f>MIN(4,'65elő'!Q5)</f>
        <v>4</v>
      </c>
      <c r="AI57" s="387"/>
      <c r="AJ57" s="387"/>
      <c r="AK57" s="387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Szentes Béla Emlékverseny 2020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24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25</v>
      </c>
      <c r="B4" s="49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2020.07.17-19</v>
      </c>
      <c r="B5" s="55" t="str">
        <f>Altalanos!$C$10</f>
        <v>Budapest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37" t="s">
        <v>26</v>
      </c>
      <c r="B6" s="437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70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70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28" t="s">
        <v>27</v>
      </c>
      <c r="B20" s="229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28</v>
      </c>
      <c r="B21" s="73" t="s">
        <v>29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4" t="s">
        <v>61</v>
      </c>
    </row>
    <row r="22" spans="1:16" s="18" customFormat="1" ht="19.5" customHeight="1">
      <c r="A22" s="75"/>
      <c r="B22" s="7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7" t="str">
        <f t="shared" si="0"/>
        <v> </v>
      </c>
    </row>
    <row r="24" spans="1:16" s="18" customFormat="1" ht="19.5" customHeight="1">
      <c r="A24" s="75"/>
      <c r="B24" s="7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7" t="str">
        <f t="shared" si="0"/>
        <v> </v>
      </c>
    </row>
    <row r="25" spans="1:16" s="2" customFormat="1" ht="19.5" customHeight="1">
      <c r="A25" s="75"/>
      <c r="B25" s="7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7" t="str">
        <f t="shared" si="0"/>
        <v> </v>
      </c>
    </row>
    <row r="26" spans="1:16" s="2" customFormat="1" ht="19.5" customHeight="1">
      <c r="A26" s="75"/>
      <c r="B26" s="7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7" t="str">
        <f t="shared" si="0"/>
        <v> </v>
      </c>
    </row>
    <row r="27" spans="1:16" s="2" customFormat="1" ht="19.5" customHeight="1">
      <c r="A27" s="75"/>
      <c r="B27" s="7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7" t="str">
        <f t="shared" si="0"/>
        <v> </v>
      </c>
    </row>
    <row r="28" spans="1:16" s="2" customFormat="1" ht="19.5" customHeight="1">
      <c r="A28" s="75"/>
      <c r="B28" s="7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7" t="str">
        <f t="shared" si="0"/>
        <v> </v>
      </c>
    </row>
    <row r="29" spans="1:16" s="2" customFormat="1" ht="19.5" customHeight="1" thickBot="1">
      <c r="A29" s="78"/>
      <c r="B29" s="7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7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80"/>
      <c r="P30" s="81" t="s">
        <v>62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80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0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80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80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0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0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80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0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0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13" sqref="E13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409" customWidth="1"/>
    <col min="6" max="6" width="6.140625" style="93" hidden="1" customWidth="1"/>
    <col min="7" max="7" width="28.7109375" style="93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2" t="str">
        <f>Altalanos!$A$6</f>
        <v>Szentes Béla Emlékverseny 2020</v>
      </c>
      <c r="B1" s="87"/>
      <c r="C1" s="87"/>
      <c r="D1" s="237"/>
      <c r="E1" s="260" t="s">
        <v>53</v>
      </c>
      <c r="F1" s="249"/>
      <c r="G1" s="250"/>
      <c r="H1" s="251"/>
      <c r="I1" s="251"/>
      <c r="J1" s="252"/>
      <c r="K1" s="252"/>
      <c r="L1" s="252"/>
      <c r="M1" s="252"/>
      <c r="N1" s="252"/>
      <c r="O1" s="252"/>
      <c r="P1" s="252"/>
      <c r="Q1" s="253"/>
    </row>
    <row r="2" spans="2:17" ht="13.5" thickBot="1">
      <c r="B2" s="89" t="s">
        <v>52</v>
      </c>
      <c r="C2" s="89" t="str">
        <f>Altalanos!$A$8</f>
        <v>Fe35+</v>
      </c>
      <c r="D2" s="106"/>
      <c r="E2" s="260" t="s">
        <v>35</v>
      </c>
      <c r="F2" s="94"/>
      <c r="G2" s="94"/>
      <c r="H2" s="400"/>
      <c r="I2" s="400"/>
      <c r="J2" s="88"/>
      <c r="K2" s="88"/>
      <c r="L2" s="88"/>
      <c r="M2" s="88"/>
      <c r="N2" s="100"/>
      <c r="O2" s="82"/>
      <c r="P2" s="82"/>
      <c r="Q2" s="100"/>
    </row>
    <row r="3" spans="1:17" s="2" customFormat="1" ht="13.5" thickBot="1">
      <c r="A3" s="393" t="s">
        <v>51</v>
      </c>
      <c r="B3" s="398"/>
      <c r="C3" s="398"/>
      <c r="D3" s="398"/>
      <c r="E3" s="398"/>
      <c r="F3" s="398"/>
      <c r="G3" s="398"/>
      <c r="H3" s="398"/>
      <c r="I3" s="399"/>
      <c r="J3" s="101"/>
      <c r="K3" s="107"/>
      <c r="L3" s="107"/>
      <c r="M3" s="107"/>
      <c r="N3" s="291" t="s">
        <v>34</v>
      </c>
      <c r="O3" s="102"/>
      <c r="P3" s="108"/>
      <c r="Q3" s="261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09"/>
      <c r="H4" s="411" t="s">
        <v>31</v>
      </c>
      <c r="I4" s="405"/>
      <c r="J4" s="110"/>
      <c r="K4" s="111"/>
      <c r="L4" s="111"/>
      <c r="M4" s="111"/>
      <c r="N4" s="110"/>
      <c r="O4" s="262"/>
      <c r="P4" s="262"/>
      <c r="Q4" s="112"/>
    </row>
    <row r="5" spans="1:17" s="2" customFormat="1" ht="13.5" thickBot="1">
      <c r="A5" s="254" t="str">
        <f>Altalanos!$A$10</f>
        <v>2020.07.17-19</v>
      </c>
      <c r="B5" s="254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87" t="str">
        <f>Altalanos!$E$10</f>
        <v>Kádár László</v>
      </c>
      <c r="I5" s="412"/>
      <c r="J5" s="113"/>
      <c r="K5" s="84"/>
      <c r="L5" s="84"/>
      <c r="M5" s="84"/>
      <c r="N5" s="113"/>
      <c r="O5" s="91"/>
      <c r="P5" s="91"/>
      <c r="Q5" s="415"/>
    </row>
    <row r="6" spans="1:17" ht="30" customHeight="1" thickBot="1">
      <c r="A6" s="240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102</v>
      </c>
      <c r="H6" s="401" t="s">
        <v>38</v>
      </c>
      <c r="I6" s="402"/>
      <c r="J6" s="244" t="s">
        <v>17</v>
      </c>
      <c r="K6" s="105" t="s">
        <v>15</v>
      </c>
      <c r="L6" s="246" t="s">
        <v>1</v>
      </c>
      <c r="M6" s="216" t="s">
        <v>16</v>
      </c>
      <c r="N6" s="277" t="s">
        <v>49</v>
      </c>
      <c r="O6" s="258" t="s">
        <v>39</v>
      </c>
      <c r="P6" s="259" t="s">
        <v>2</v>
      </c>
      <c r="Q6" s="104" t="s">
        <v>40</v>
      </c>
    </row>
    <row r="7" spans="1:17" s="11" customFormat="1" ht="18.75" customHeight="1">
      <c r="A7" s="248">
        <v>1</v>
      </c>
      <c r="B7" s="95" t="s">
        <v>105</v>
      </c>
      <c r="C7" s="95" t="s">
        <v>106</v>
      </c>
      <c r="D7" s="96"/>
      <c r="E7" s="263" t="s">
        <v>107</v>
      </c>
      <c r="F7" s="394"/>
      <c r="G7" s="395"/>
      <c r="H7" s="96"/>
      <c r="I7" s="96"/>
      <c r="J7" s="245"/>
      <c r="K7" s="243"/>
      <c r="L7" s="247"/>
      <c r="M7" s="243"/>
      <c r="N7" s="238"/>
      <c r="O7" s="417"/>
      <c r="P7" s="115"/>
      <c r="Q7" s="97"/>
    </row>
    <row r="8" spans="1:17" s="11" customFormat="1" ht="18.75" customHeight="1">
      <c r="A8" s="248">
        <v>2</v>
      </c>
      <c r="B8" s="95" t="s">
        <v>108</v>
      </c>
      <c r="C8" s="95" t="s">
        <v>109</v>
      </c>
      <c r="D8" s="96"/>
      <c r="E8" s="263" t="s">
        <v>110</v>
      </c>
      <c r="F8" s="396"/>
      <c r="G8" s="397"/>
      <c r="H8" s="96"/>
      <c r="I8" s="96"/>
      <c r="J8" s="245"/>
      <c r="K8" s="243"/>
      <c r="L8" s="247"/>
      <c r="M8" s="243"/>
      <c r="N8" s="238"/>
      <c r="O8" s="96"/>
      <c r="P8" s="115"/>
      <c r="Q8" s="97"/>
    </row>
    <row r="9" spans="1:17" s="11" customFormat="1" ht="18.75" customHeight="1">
      <c r="A9" s="248">
        <v>3</v>
      </c>
      <c r="B9" s="95" t="s">
        <v>111</v>
      </c>
      <c r="C9" s="95" t="s">
        <v>112</v>
      </c>
      <c r="D9" s="96"/>
      <c r="E9" s="263" t="s">
        <v>237</v>
      </c>
      <c r="F9" s="396"/>
      <c r="G9" s="397"/>
      <c r="H9" s="96"/>
      <c r="I9" s="96"/>
      <c r="J9" s="245"/>
      <c r="K9" s="243"/>
      <c r="L9" s="247"/>
      <c r="M9" s="243"/>
      <c r="N9" s="238"/>
      <c r="O9" s="96"/>
      <c r="P9" s="407"/>
      <c r="Q9" s="278"/>
    </row>
    <row r="10" spans="1:17" s="11" customFormat="1" ht="18.75" customHeight="1">
      <c r="A10" s="248">
        <v>4</v>
      </c>
      <c r="B10" s="95" t="s">
        <v>113</v>
      </c>
      <c r="C10" s="95" t="s">
        <v>114</v>
      </c>
      <c r="D10" s="96"/>
      <c r="E10" s="263" t="s">
        <v>115</v>
      </c>
      <c r="F10" s="396"/>
      <c r="G10" s="397"/>
      <c r="H10" s="96"/>
      <c r="I10" s="96"/>
      <c r="J10" s="245"/>
      <c r="K10" s="243"/>
      <c r="L10" s="247"/>
      <c r="M10" s="243"/>
      <c r="N10" s="238"/>
      <c r="O10" s="96"/>
      <c r="P10" s="406"/>
      <c r="Q10" s="403"/>
    </row>
    <row r="11" spans="1:17" s="11" customFormat="1" ht="18.75" customHeight="1">
      <c r="A11" s="248">
        <v>5</v>
      </c>
      <c r="B11" s="95"/>
      <c r="C11" s="95"/>
      <c r="D11" s="96"/>
      <c r="E11" s="263"/>
      <c r="F11" s="396"/>
      <c r="G11" s="397"/>
      <c r="H11" s="96"/>
      <c r="I11" s="96"/>
      <c r="J11" s="245"/>
      <c r="K11" s="243"/>
      <c r="L11" s="247"/>
      <c r="M11" s="243"/>
      <c r="N11" s="238"/>
      <c r="O11" s="96"/>
      <c r="P11" s="406"/>
      <c r="Q11" s="403"/>
    </row>
    <row r="12" spans="1:17" s="11" customFormat="1" ht="18.75" customHeight="1">
      <c r="A12" s="248">
        <v>6</v>
      </c>
      <c r="B12" s="95"/>
      <c r="C12" s="95"/>
      <c r="D12" s="96"/>
      <c r="E12" s="263"/>
      <c r="F12" s="396"/>
      <c r="G12" s="397"/>
      <c r="H12" s="96"/>
      <c r="I12" s="96"/>
      <c r="J12" s="245"/>
      <c r="K12" s="243"/>
      <c r="L12" s="247"/>
      <c r="M12" s="243"/>
      <c r="N12" s="238"/>
      <c r="O12" s="96"/>
      <c r="P12" s="406"/>
      <c r="Q12" s="403"/>
    </row>
    <row r="13" spans="1:17" s="11" customFormat="1" ht="18.75" customHeight="1">
      <c r="A13" s="248">
        <v>7</v>
      </c>
      <c r="B13" s="95"/>
      <c r="C13" s="95"/>
      <c r="D13" s="96"/>
      <c r="E13" s="263"/>
      <c r="F13" s="396"/>
      <c r="G13" s="397"/>
      <c r="H13" s="96"/>
      <c r="I13" s="96"/>
      <c r="J13" s="245"/>
      <c r="K13" s="243"/>
      <c r="L13" s="247"/>
      <c r="M13" s="243"/>
      <c r="N13" s="238"/>
      <c r="O13" s="96"/>
      <c r="P13" s="406"/>
      <c r="Q13" s="403"/>
    </row>
    <row r="14" spans="1:17" s="11" customFormat="1" ht="18.75" customHeight="1">
      <c r="A14" s="248">
        <v>8</v>
      </c>
      <c r="B14" s="95"/>
      <c r="C14" s="95"/>
      <c r="D14" s="96"/>
      <c r="E14" s="263"/>
      <c r="F14" s="396"/>
      <c r="G14" s="397"/>
      <c r="H14" s="96"/>
      <c r="I14" s="96"/>
      <c r="J14" s="245"/>
      <c r="K14" s="243"/>
      <c r="L14" s="247"/>
      <c r="M14" s="243"/>
      <c r="N14" s="238"/>
      <c r="O14" s="96"/>
      <c r="P14" s="406"/>
      <c r="Q14" s="403"/>
    </row>
    <row r="15" spans="1:17" s="11" customFormat="1" ht="18.75" customHeight="1">
      <c r="A15" s="248">
        <v>9</v>
      </c>
      <c r="B15" s="95"/>
      <c r="C15" s="95"/>
      <c r="D15" s="96"/>
      <c r="E15" s="263"/>
      <c r="F15" s="114"/>
      <c r="G15" s="114"/>
      <c r="H15" s="96"/>
      <c r="I15" s="96"/>
      <c r="J15" s="245"/>
      <c r="K15" s="243"/>
      <c r="L15" s="247"/>
      <c r="M15" s="283"/>
      <c r="N15" s="238"/>
      <c r="O15" s="96"/>
      <c r="P15" s="97"/>
      <c r="Q15" s="97"/>
    </row>
    <row r="16" spans="1:17" s="11" customFormat="1" ht="18.75" customHeight="1">
      <c r="A16" s="248">
        <v>10</v>
      </c>
      <c r="B16" s="416"/>
      <c r="C16" s="95"/>
      <c r="D16" s="96"/>
      <c r="E16" s="263"/>
      <c r="F16" s="114"/>
      <c r="G16" s="114"/>
      <c r="H16" s="96"/>
      <c r="I16" s="96"/>
      <c r="J16" s="245"/>
      <c r="K16" s="243"/>
      <c r="L16" s="247"/>
      <c r="M16" s="283"/>
      <c r="N16" s="238"/>
      <c r="O16" s="96"/>
      <c r="P16" s="115"/>
      <c r="Q16" s="97"/>
    </row>
    <row r="17" spans="1:17" s="11" customFormat="1" ht="18.75" customHeight="1">
      <c r="A17" s="248">
        <v>11</v>
      </c>
      <c r="B17" s="95"/>
      <c r="C17" s="95"/>
      <c r="D17" s="96"/>
      <c r="E17" s="263"/>
      <c r="F17" s="114"/>
      <c r="G17" s="114"/>
      <c r="H17" s="96"/>
      <c r="I17" s="96"/>
      <c r="J17" s="245"/>
      <c r="K17" s="243"/>
      <c r="L17" s="247"/>
      <c r="M17" s="283"/>
      <c r="N17" s="238"/>
      <c r="O17" s="96"/>
      <c r="P17" s="115"/>
      <c r="Q17" s="97"/>
    </row>
    <row r="18" spans="1:17" s="11" customFormat="1" ht="18.75" customHeight="1">
      <c r="A18" s="248">
        <v>12</v>
      </c>
      <c r="B18" s="95"/>
      <c r="C18" s="95"/>
      <c r="D18" s="96"/>
      <c r="E18" s="263"/>
      <c r="F18" s="114"/>
      <c r="G18" s="114"/>
      <c r="H18" s="96"/>
      <c r="I18" s="96"/>
      <c r="J18" s="245"/>
      <c r="K18" s="243"/>
      <c r="L18" s="247"/>
      <c r="M18" s="283"/>
      <c r="N18" s="238"/>
      <c r="O18" s="96"/>
      <c r="P18" s="115"/>
      <c r="Q18" s="97"/>
    </row>
    <row r="19" spans="1:17" s="11" customFormat="1" ht="18.75" customHeight="1">
      <c r="A19" s="248">
        <v>13</v>
      </c>
      <c r="B19" s="95"/>
      <c r="C19" s="95"/>
      <c r="D19" s="96"/>
      <c r="E19" s="263"/>
      <c r="F19" s="114"/>
      <c r="G19" s="114"/>
      <c r="H19" s="96"/>
      <c r="I19" s="96"/>
      <c r="J19" s="245"/>
      <c r="K19" s="243"/>
      <c r="L19" s="247"/>
      <c r="M19" s="283"/>
      <c r="N19" s="238"/>
      <c r="O19" s="96"/>
      <c r="P19" s="115"/>
      <c r="Q19" s="97"/>
    </row>
    <row r="20" spans="1:17" s="11" customFormat="1" ht="18.75" customHeight="1">
      <c r="A20" s="248">
        <v>14</v>
      </c>
      <c r="B20" s="95"/>
      <c r="C20" s="95"/>
      <c r="D20" s="96"/>
      <c r="E20" s="263"/>
      <c r="F20" s="114"/>
      <c r="G20" s="114"/>
      <c r="H20" s="96"/>
      <c r="I20" s="96"/>
      <c r="J20" s="245"/>
      <c r="K20" s="243"/>
      <c r="L20" s="247"/>
      <c r="M20" s="283"/>
      <c r="N20" s="238"/>
      <c r="O20" s="96"/>
      <c r="P20" s="115"/>
      <c r="Q20" s="97"/>
    </row>
    <row r="21" spans="1:17" s="11" customFormat="1" ht="18.75" customHeight="1">
      <c r="A21" s="248">
        <v>15</v>
      </c>
      <c r="B21" s="95"/>
      <c r="C21" s="95"/>
      <c r="D21" s="96"/>
      <c r="E21" s="263"/>
      <c r="F21" s="114"/>
      <c r="G21" s="114"/>
      <c r="H21" s="96"/>
      <c r="I21" s="96"/>
      <c r="J21" s="245"/>
      <c r="K21" s="243"/>
      <c r="L21" s="247"/>
      <c r="M21" s="283"/>
      <c r="N21" s="238"/>
      <c r="O21" s="96"/>
      <c r="P21" s="115"/>
      <c r="Q21" s="97"/>
    </row>
    <row r="22" spans="1:17" s="11" customFormat="1" ht="18.75" customHeight="1">
      <c r="A22" s="248">
        <v>16</v>
      </c>
      <c r="B22" s="95"/>
      <c r="C22" s="95"/>
      <c r="D22" s="96"/>
      <c r="E22" s="263"/>
      <c r="F22" s="114"/>
      <c r="G22" s="114"/>
      <c r="H22" s="96"/>
      <c r="I22" s="96"/>
      <c r="J22" s="245"/>
      <c r="K22" s="243"/>
      <c r="L22" s="247"/>
      <c r="M22" s="283"/>
      <c r="N22" s="238"/>
      <c r="O22" s="96"/>
      <c r="P22" s="115"/>
      <c r="Q22" s="97"/>
    </row>
    <row r="23" spans="1:17" s="11" customFormat="1" ht="18.75" customHeight="1">
      <c r="A23" s="248">
        <v>17</v>
      </c>
      <c r="B23" s="95"/>
      <c r="C23" s="95"/>
      <c r="D23" s="96"/>
      <c r="E23" s="263"/>
      <c r="F23" s="114"/>
      <c r="G23" s="114"/>
      <c r="H23" s="96"/>
      <c r="I23" s="96"/>
      <c r="J23" s="245"/>
      <c r="K23" s="243"/>
      <c r="L23" s="247"/>
      <c r="M23" s="283"/>
      <c r="N23" s="238"/>
      <c r="O23" s="96"/>
      <c r="P23" s="115"/>
      <c r="Q23" s="97"/>
    </row>
    <row r="24" spans="1:17" s="11" customFormat="1" ht="18.75" customHeight="1">
      <c r="A24" s="248">
        <v>18</v>
      </c>
      <c r="B24" s="95"/>
      <c r="C24" s="95"/>
      <c r="D24" s="96"/>
      <c r="E24" s="263"/>
      <c r="F24" s="114"/>
      <c r="G24" s="114"/>
      <c r="H24" s="96"/>
      <c r="I24" s="96"/>
      <c r="J24" s="245"/>
      <c r="K24" s="243"/>
      <c r="L24" s="247"/>
      <c r="M24" s="283"/>
      <c r="N24" s="238"/>
      <c r="O24" s="96"/>
      <c r="P24" s="115"/>
      <c r="Q24" s="97"/>
    </row>
    <row r="25" spans="1:17" s="11" customFormat="1" ht="18.75" customHeight="1">
      <c r="A25" s="248">
        <v>19</v>
      </c>
      <c r="B25" s="95"/>
      <c r="C25" s="95"/>
      <c r="D25" s="96"/>
      <c r="E25" s="263"/>
      <c r="F25" s="114"/>
      <c r="G25" s="114"/>
      <c r="H25" s="96"/>
      <c r="I25" s="96"/>
      <c r="J25" s="245"/>
      <c r="K25" s="243"/>
      <c r="L25" s="247"/>
      <c r="M25" s="283"/>
      <c r="N25" s="238"/>
      <c r="O25" s="96"/>
      <c r="P25" s="115"/>
      <c r="Q25" s="97"/>
    </row>
    <row r="26" spans="1:17" s="11" customFormat="1" ht="18.75" customHeight="1">
      <c r="A26" s="248">
        <v>20</v>
      </c>
      <c r="B26" s="95"/>
      <c r="C26" s="95"/>
      <c r="D26" s="96"/>
      <c r="E26" s="263"/>
      <c r="F26" s="114"/>
      <c r="G26" s="114"/>
      <c r="H26" s="96"/>
      <c r="I26" s="96"/>
      <c r="J26" s="245"/>
      <c r="K26" s="243"/>
      <c r="L26" s="247"/>
      <c r="M26" s="283"/>
      <c r="N26" s="238"/>
      <c r="O26" s="96"/>
      <c r="P26" s="115"/>
      <c r="Q26" s="97"/>
    </row>
    <row r="27" spans="1:17" s="11" customFormat="1" ht="18.75" customHeight="1">
      <c r="A27" s="248">
        <v>21</v>
      </c>
      <c r="B27" s="95"/>
      <c r="C27" s="95"/>
      <c r="D27" s="96"/>
      <c r="E27" s="263"/>
      <c r="F27" s="114"/>
      <c r="G27" s="114"/>
      <c r="H27" s="96"/>
      <c r="I27" s="96"/>
      <c r="J27" s="245"/>
      <c r="K27" s="243"/>
      <c r="L27" s="247"/>
      <c r="M27" s="283"/>
      <c r="N27" s="238"/>
      <c r="O27" s="96"/>
      <c r="P27" s="115"/>
      <c r="Q27" s="97"/>
    </row>
    <row r="28" spans="1:17" s="11" customFormat="1" ht="18.75" customHeight="1">
      <c r="A28" s="248">
        <v>22</v>
      </c>
      <c r="B28" s="95"/>
      <c r="C28" s="95"/>
      <c r="D28" s="96"/>
      <c r="E28" s="418"/>
      <c r="F28" s="413"/>
      <c r="G28" s="414"/>
      <c r="H28" s="96"/>
      <c r="I28" s="96"/>
      <c r="J28" s="245"/>
      <c r="K28" s="243"/>
      <c r="L28" s="247"/>
      <c r="M28" s="283"/>
      <c r="N28" s="238"/>
      <c r="O28" s="96"/>
      <c r="P28" s="115"/>
      <c r="Q28" s="97"/>
    </row>
    <row r="29" spans="1:17" s="11" customFormat="1" ht="18.75" customHeight="1">
      <c r="A29" s="248">
        <v>23</v>
      </c>
      <c r="B29" s="95"/>
      <c r="C29" s="95"/>
      <c r="D29" s="96"/>
      <c r="E29" s="419"/>
      <c r="F29" s="114"/>
      <c r="G29" s="114"/>
      <c r="H29" s="96"/>
      <c r="I29" s="96"/>
      <c r="J29" s="245"/>
      <c r="K29" s="243"/>
      <c r="L29" s="247"/>
      <c r="M29" s="283"/>
      <c r="N29" s="238"/>
      <c r="O29" s="96"/>
      <c r="P29" s="115"/>
      <c r="Q29" s="97"/>
    </row>
    <row r="30" spans="1:17" s="11" customFormat="1" ht="18.75" customHeight="1">
      <c r="A30" s="248">
        <v>24</v>
      </c>
      <c r="B30" s="95"/>
      <c r="C30" s="95"/>
      <c r="D30" s="96"/>
      <c r="E30" s="263"/>
      <c r="F30" s="114"/>
      <c r="G30" s="114"/>
      <c r="H30" s="96"/>
      <c r="I30" s="96"/>
      <c r="J30" s="245"/>
      <c r="K30" s="243"/>
      <c r="L30" s="247"/>
      <c r="M30" s="283"/>
      <c r="N30" s="238"/>
      <c r="O30" s="96"/>
      <c r="P30" s="115"/>
      <c r="Q30" s="97"/>
    </row>
    <row r="31" spans="1:17" s="11" customFormat="1" ht="18.75" customHeight="1">
      <c r="A31" s="248">
        <v>25</v>
      </c>
      <c r="B31" s="95"/>
      <c r="C31" s="95"/>
      <c r="D31" s="96"/>
      <c r="E31" s="263"/>
      <c r="F31" s="114"/>
      <c r="G31" s="114"/>
      <c r="H31" s="96"/>
      <c r="I31" s="96"/>
      <c r="J31" s="245"/>
      <c r="K31" s="243"/>
      <c r="L31" s="247"/>
      <c r="M31" s="283"/>
      <c r="N31" s="238"/>
      <c r="O31" s="96"/>
      <c r="P31" s="115"/>
      <c r="Q31" s="97"/>
    </row>
    <row r="32" spans="1:17" s="11" customFormat="1" ht="18.75" customHeight="1">
      <c r="A32" s="248">
        <v>26</v>
      </c>
      <c r="B32" s="95"/>
      <c r="C32" s="95"/>
      <c r="D32" s="96"/>
      <c r="E32" s="410"/>
      <c r="F32" s="114"/>
      <c r="G32" s="114"/>
      <c r="H32" s="96"/>
      <c r="I32" s="96"/>
      <c r="J32" s="245"/>
      <c r="K32" s="243"/>
      <c r="L32" s="247"/>
      <c r="M32" s="283"/>
      <c r="N32" s="238"/>
      <c r="O32" s="96"/>
      <c r="P32" s="115"/>
      <c r="Q32" s="97"/>
    </row>
    <row r="33" spans="1:17" s="11" customFormat="1" ht="18.75" customHeight="1">
      <c r="A33" s="248">
        <v>27</v>
      </c>
      <c r="B33" s="95"/>
      <c r="C33" s="95"/>
      <c r="D33" s="96"/>
      <c r="E33" s="263"/>
      <c r="F33" s="114"/>
      <c r="G33" s="114"/>
      <c r="H33" s="96"/>
      <c r="I33" s="96"/>
      <c r="J33" s="245"/>
      <c r="K33" s="243"/>
      <c r="L33" s="247"/>
      <c r="M33" s="283"/>
      <c r="N33" s="238"/>
      <c r="O33" s="96"/>
      <c r="P33" s="115"/>
      <c r="Q33" s="97"/>
    </row>
    <row r="34" spans="1:17" s="11" customFormat="1" ht="18.75" customHeight="1">
      <c r="A34" s="248">
        <v>28</v>
      </c>
      <c r="B34" s="95"/>
      <c r="C34" s="95"/>
      <c r="D34" s="96"/>
      <c r="E34" s="263"/>
      <c r="F34" s="114"/>
      <c r="G34" s="114"/>
      <c r="H34" s="96"/>
      <c r="I34" s="96"/>
      <c r="J34" s="245"/>
      <c r="K34" s="243"/>
      <c r="L34" s="247"/>
      <c r="M34" s="283"/>
      <c r="N34" s="238"/>
      <c r="O34" s="96"/>
      <c r="P34" s="115"/>
      <c r="Q34" s="97"/>
    </row>
    <row r="35" spans="1:17" s="11" customFormat="1" ht="18.75" customHeight="1">
      <c r="A35" s="248">
        <v>29</v>
      </c>
      <c r="B35" s="95"/>
      <c r="C35" s="95"/>
      <c r="D35" s="96"/>
      <c r="E35" s="263"/>
      <c r="F35" s="114"/>
      <c r="G35" s="114"/>
      <c r="H35" s="96"/>
      <c r="I35" s="96"/>
      <c r="J35" s="245"/>
      <c r="K35" s="243"/>
      <c r="L35" s="247"/>
      <c r="M35" s="283"/>
      <c r="N35" s="238"/>
      <c r="O35" s="96"/>
      <c r="P35" s="115"/>
      <c r="Q35" s="97"/>
    </row>
    <row r="36" spans="1:17" s="11" customFormat="1" ht="18.75" customHeight="1">
      <c r="A36" s="248">
        <v>30</v>
      </c>
      <c r="B36" s="95"/>
      <c r="C36" s="95"/>
      <c r="D36" s="96"/>
      <c r="E36" s="263"/>
      <c r="F36" s="114"/>
      <c r="G36" s="114"/>
      <c r="H36" s="96"/>
      <c r="I36" s="96"/>
      <c r="J36" s="245"/>
      <c r="K36" s="243"/>
      <c r="L36" s="247"/>
      <c r="M36" s="283"/>
      <c r="N36" s="238"/>
      <c r="O36" s="96"/>
      <c r="P36" s="115"/>
      <c r="Q36" s="97"/>
    </row>
    <row r="37" spans="1:17" s="11" customFormat="1" ht="18.75" customHeight="1">
      <c r="A37" s="248">
        <v>31</v>
      </c>
      <c r="B37" s="95"/>
      <c r="C37" s="95"/>
      <c r="D37" s="96"/>
      <c r="E37" s="263"/>
      <c r="F37" s="114"/>
      <c r="G37" s="114"/>
      <c r="H37" s="96"/>
      <c r="I37" s="96"/>
      <c r="J37" s="245"/>
      <c r="K37" s="243"/>
      <c r="L37" s="247"/>
      <c r="M37" s="283"/>
      <c r="N37" s="238"/>
      <c r="O37" s="96"/>
      <c r="P37" s="115"/>
      <c r="Q37" s="97"/>
    </row>
    <row r="38" spans="1:17" s="11" customFormat="1" ht="18.75" customHeight="1">
      <c r="A38" s="248">
        <v>32</v>
      </c>
      <c r="B38" s="95"/>
      <c r="C38" s="95"/>
      <c r="D38" s="96"/>
      <c r="E38" s="263"/>
      <c r="F38" s="114"/>
      <c r="G38" s="114"/>
      <c r="H38" s="404"/>
      <c r="I38" s="286"/>
      <c r="J38" s="245"/>
      <c r="K38" s="243"/>
      <c r="L38" s="247"/>
      <c r="M38" s="283"/>
      <c r="N38" s="238"/>
      <c r="O38" s="97"/>
      <c r="P38" s="115"/>
      <c r="Q38" s="97"/>
    </row>
    <row r="39" spans="1:17" s="11" customFormat="1" ht="18.75" customHeight="1">
      <c r="A39" s="248">
        <v>33</v>
      </c>
      <c r="B39" s="95"/>
      <c r="C39" s="95"/>
      <c r="D39" s="96"/>
      <c r="E39" s="263"/>
      <c r="F39" s="114"/>
      <c r="G39" s="114"/>
      <c r="H39" s="404"/>
      <c r="I39" s="286"/>
      <c r="J39" s="245"/>
      <c r="K39" s="243"/>
      <c r="L39" s="247"/>
      <c r="M39" s="283"/>
      <c r="N39" s="278"/>
      <c r="O39" s="241"/>
      <c r="P39" s="115"/>
      <c r="Q39" s="97"/>
    </row>
    <row r="40" spans="1:17" s="11" customFormat="1" ht="18.75" customHeight="1">
      <c r="A40" s="248">
        <v>34</v>
      </c>
      <c r="B40" s="95"/>
      <c r="C40" s="95"/>
      <c r="D40" s="96"/>
      <c r="E40" s="263"/>
      <c r="F40" s="114"/>
      <c r="G40" s="114"/>
      <c r="H40" s="404"/>
      <c r="I40" s="286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aca="true" t="shared" si="0" ref="L40:L71">IF(Q40="",999,Q40)</f>
        <v>999</v>
      </c>
      <c r="M40" s="283">
        <f aca="true" t="shared" si="1" ref="M40:M71">IF(P40=999,999,1)</f>
        <v>999</v>
      </c>
      <c r="N40" s="278"/>
      <c r="O40" s="241"/>
      <c r="P40" s="115">
        <f aca="true" t="shared" si="2" ref="P40:P71">IF(N40="DA",1,IF(N40="WC",2,IF(N40="SE",3,IF(N40="Q",4,IF(N40="LL",5,999)))))</f>
        <v>999</v>
      </c>
      <c r="Q40" s="97"/>
    </row>
    <row r="41" spans="1:17" s="11" customFormat="1" ht="18.75" customHeight="1">
      <c r="A41" s="248">
        <v>35</v>
      </c>
      <c r="B41" s="95"/>
      <c r="C41" s="95"/>
      <c r="D41" s="96"/>
      <c r="E41" s="263"/>
      <c r="F41" s="114"/>
      <c r="G41" s="114"/>
      <c r="H41" s="404"/>
      <c r="I41" s="286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3">
        <f t="shared" si="1"/>
        <v>999</v>
      </c>
      <c r="N41" s="278"/>
      <c r="O41" s="241"/>
      <c r="P41" s="115">
        <f t="shared" si="2"/>
        <v>999</v>
      </c>
      <c r="Q41" s="97"/>
    </row>
    <row r="42" spans="1:17" s="11" customFormat="1" ht="18.75" customHeight="1">
      <c r="A42" s="248">
        <v>36</v>
      </c>
      <c r="B42" s="95"/>
      <c r="C42" s="95"/>
      <c r="D42" s="96"/>
      <c r="E42" s="263"/>
      <c r="F42" s="114"/>
      <c r="G42" s="114"/>
      <c r="H42" s="404"/>
      <c r="I42" s="286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3">
        <f t="shared" si="1"/>
        <v>999</v>
      </c>
      <c r="N42" s="278"/>
      <c r="O42" s="241"/>
      <c r="P42" s="115">
        <f t="shared" si="2"/>
        <v>999</v>
      </c>
      <c r="Q42" s="97"/>
    </row>
    <row r="43" spans="1:17" s="11" customFormat="1" ht="18.75" customHeight="1">
      <c r="A43" s="248">
        <v>37</v>
      </c>
      <c r="B43" s="95"/>
      <c r="C43" s="95"/>
      <c r="D43" s="96"/>
      <c r="E43" s="263"/>
      <c r="F43" s="114"/>
      <c r="G43" s="114"/>
      <c r="H43" s="404"/>
      <c r="I43" s="286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3">
        <f t="shared" si="1"/>
        <v>999</v>
      </c>
      <c r="N43" s="278"/>
      <c r="O43" s="241"/>
      <c r="P43" s="115">
        <f t="shared" si="2"/>
        <v>999</v>
      </c>
      <c r="Q43" s="97"/>
    </row>
    <row r="44" spans="1:17" s="11" customFormat="1" ht="18.75" customHeight="1">
      <c r="A44" s="248">
        <v>38</v>
      </c>
      <c r="B44" s="95"/>
      <c r="C44" s="95"/>
      <c r="D44" s="96"/>
      <c r="E44" s="263"/>
      <c r="F44" s="114"/>
      <c r="G44" s="114"/>
      <c r="H44" s="404"/>
      <c r="I44" s="286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3">
        <f t="shared" si="1"/>
        <v>999</v>
      </c>
      <c r="N44" s="278"/>
      <c r="O44" s="241"/>
      <c r="P44" s="115">
        <f t="shared" si="2"/>
        <v>999</v>
      </c>
      <c r="Q44" s="97"/>
    </row>
    <row r="45" spans="1:17" s="11" customFormat="1" ht="18.75" customHeight="1">
      <c r="A45" s="248">
        <v>39</v>
      </c>
      <c r="B45" s="95"/>
      <c r="C45" s="95"/>
      <c r="D45" s="96"/>
      <c r="E45" s="263"/>
      <c r="F45" s="114"/>
      <c r="G45" s="114"/>
      <c r="H45" s="404"/>
      <c r="I45" s="286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3">
        <f t="shared" si="1"/>
        <v>999</v>
      </c>
      <c r="N45" s="278"/>
      <c r="O45" s="241"/>
      <c r="P45" s="115">
        <f t="shared" si="2"/>
        <v>999</v>
      </c>
      <c r="Q45" s="97"/>
    </row>
    <row r="46" spans="1:17" s="11" customFormat="1" ht="18.75" customHeight="1">
      <c r="A46" s="248">
        <v>40</v>
      </c>
      <c r="B46" s="95"/>
      <c r="C46" s="95"/>
      <c r="D46" s="96"/>
      <c r="E46" s="263"/>
      <c r="F46" s="114"/>
      <c r="G46" s="114"/>
      <c r="H46" s="404"/>
      <c r="I46" s="286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3">
        <f t="shared" si="1"/>
        <v>999</v>
      </c>
      <c r="N46" s="278"/>
      <c r="O46" s="241"/>
      <c r="P46" s="115">
        <f t="shared" si="2"/>
        <v>999</v>
      </c>
      <c r="Q46" s="97"/>
    </row>
    <row r="47" spans="1:17" s="11" customFormat="1" ht="18.75" customHeight="1">
      <c r="A47" s="248">
        <v>41</v>
      </c>
      <c r="B47" s="95"/>
      <c r="C47" s="95"/>
      <c r="D47" s="96"/>
      <c r="E47" s="263"/>
      <c r="F47" s="114"/>
      <c r="G47" s="114"/>
      <c r="H47" s="404"/>
      <c r="I47" s="286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3">
        <f t="shared" si="1"/>
        <v>999</v>
      </c>
      <c r="N47" s="278"/>
      <c r="O47" s="241"/>
      <c r="P47" s="115">
        <f t="shared" si="2"/>
        <v>999</v>
      </c>
      <c r="Q47" s="97"/>
    </row>
    <row r="48" spans="1:17" s="11" customFormat="1" ht="18.75" customHeight="1">
      <c r="A48" s="248">
        <v>42</v>
      </c>
      <c r="B48" s="95"/>
      <c r="C48" s="95"/>
      <c r="D48" s="96"/>
      <c r="E48" s="263"/>
      <c r="F48" s="114"/>
      <c r="G48" s="114"/>
      <c r="H48" s="404"/>
      <c r="I48" s="286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3">
        <f t="shared" si="1"/>
        <v>999</v>
      </c>
      <c r="N48" s="278"/>
      <c r="O48" s="241"/>
      <c r="P48" s="115">
        <f t="shared" si="2"/>
        <v>999</v>
      </c>
      <c r="Q48" s="97"/>
    </row>
    <row r="49" spans="1:17" s="11" customFormat="1" ht="18.75" customHeight="1">
      <c r="A49" s="248">
        <v>43</v>
      </c>
      <c r="B49" s="95"/>
      <c r="C49" s="95"/>
      <c r="D49" s="96"/>
      <c r="E49" s="263"/>
      <c r="F49" s="114"/>
      <c r="G49" s="114"/>
      <c r="H49" s="404"/>
      <c r="I49" s="286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3">
        <f t="shared" si="1"/>
        <v>999</v>
      </c>
      <c r="N49" s="278"/>
      <c r="O49" s="241"/>
      <c r="P49" s="115">
        <f t="shared" si="2"/>
        <v>999</v>
      </c>
      <c r="Q49" s="97"/>
    </row>
    <row r="50" spans="1:17" s="11" customFormat="1" ht="18.75" customHeight="1">
      <c r="A50" s="248">
        <v>44</v>
      </c>
      <c r="B50" s="95"/>
      <c r="C50" s="95"/>
      <c r="D50" s="96"/>
      <c r="E50" s="263"/>
      <c r="F50" s="114"/>
      <c r="G50" s="114"/>
      <c r="H50" s="404"/>
      <c r="I50" s="286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3">
        <f t="shared" si="1"/>
        <v>999</v>
      </c>
      <c r="N50" s="278"/>
      <c r="O50" s="241"/>
      <c r="P50" s="115">
        <f t="shared" si="2"/>
        <v>999</v>
      </c>
      <c r="Q50" s="97"/>
    </row>
    <row r="51" spans="1:17" s="11" customFormat="1" ht="18.75" customHeight="1">
      <c r="A51" s="248">
        <v>45</v>
      </c>
      <c r="B51" s="95"/>
      <c r="C51" s="95"/>
      <c r="D51" s="96"/>
      <c r="E51" s="263"/>
      <c r="F51" s="114"/>
      <c r="G51" s="114"/>
      <c r="H51" s="404"/>
      <c r="I51" s="286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3">
        <f t="shared" si="1"/>
        <v>999</v>
      </c>
      <c r="N51" s="278"/>
      <c r="O51" s="241"/>
      <c r="P51" s="115">
        <f t="shared" si="2"/>
        <v>999</v>
      </c>
      <c r="Q51" s="97"/>
    </row>
    <row r="52" spans="1:17" s="11" customFormat="1" ht="18.75" customHeight="1">
      <c r="A52" s="248">
        <v>46</v>
      </c>
      <c r="B52" s="95"/>
      <c r="C52" s="95"/>
      <c r="D52" s="96"/>
      <c r="E52" s="263"/>
      <c r="F52" s="114"/>
      <c r="G52" s="114"/>
      <c r="H52" s="404"/>
      <c r="I52" s="286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3">
        <f t="shared" si="1"/>
        <v>999</v>
      </c>
      <c r="N52" s="278"/>
      <c r="O52" s="241"/>
      <c r="P52" s="115">
        <f t="shared" si="2"/>
        <v>999</v>
      </c>
      <c r="Q52" s="97"/>
    </row>
    <row r="53" spans="1:17" s="11" customFormat="1" ht="18.75" customHeight="1">
      <c r="A53" s="248">
        <v>47</v>
      </c>
      <c r="B53" s="95"/>
      <c r="C53" s="95"/>
      <c r="D53" s="96"/>
      <c r="E53" s="263"/>
      <c r="F53" s="114"/>
      <c r="G53" s="114"/>
      <c r="H53" s="404"/>
      <c r="I53" s="286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3">
        <f t="shared" si="1"/>
        <v>999</v>
      </c>
      <c r="N53" s="278"/>
      <c r="O53" s="241"/>
      <c r="P53" s="115">
        <f t="shared" si="2"/>
        <v>999</v>
      </c>
      <c r="Q53" s="97"/>
    </row>
    <row r="54" spans="1:17" s="11" customFormat="1" ht="18.75" customHeight="1">
      <c r="A54" s="248">
        <v>48</v>
      </c>
      <c r="B54" s="95"/>
      <c r="C54" s="95"/>
      <c r="D54" s="96"/>
      <c r="E54" s="263"/>
      <c r="F54" s="114"/>
      <c r="G54" s="114"/>
      <c r="H54" s="404"/>
      <c r="I54" s="286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3">
        <f t="shared" si="1"/>
        <v>999</v>
      </c>
      <c r="N54" s="278"/>
      <c r="O54" s="241"/>
      <c r="P54" s="115">
        <f t="shared" si="2"/>
        <v>999</v>
      </c>
      <c r="Q54" s="97"/>
    </row>
    <row r="55" spans="1:17" s="11" customFormat="1" ht="18.75" customHeight="1">
      <c r="A55" s="248">
        <v>49</v>
      </c>
      <c r="B55" s="95"/>
      <c r="C55" s="95"/>
      <c r="D55" s="96"/>
      <c r="E55" s="263"/>
      <c r="F55" s="114"/>
      <c r="G55" s="114"/>
      <c r="H55" s="404"/>
      <c r="I55" s="286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3">
        <f t="shared" si="1"/>
        <v>999</v>
      </c>
      <c r="N55" s="278"/>
      <c r="O55" s="241"/>
      <c r="P55" s="115">
        <f t="shared" si="2"/>
        <v>999</v>
      </c>
      <c r="Q55" s="97"/>
    </row>
    <row r="56" spans="1:17" s="11" customFormat="1" ht="18.75" customHeight="1">
      <c r="A56" s="248">
        <v>50</v>
      </c>
      <c r="B56" s="95"/>
      <c r="C56" s="95"/>
      <c r="D56" s="96"/>
      <c r="E56" s="263"/>
      <c r="F56" s="114"/>
      <c r="G56" s="114"/>
      <c r="H56" s="404"/>
      <c r="I56" s="286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3">
        <f t="shared" si="1"/>
        <v>999</v>
      </c>
      <c r="N56" s="278"/>
      <c r="O56" s="241"/>
      <c r="P56" s="115">
        <f t="shared" si="2"/>
        <v>999</v>
      </c>
      <c r="Q56" s="97"/>
    </row>
    <row r="57" spans="1:17" s="11" customFormat="1" ht="18.75" customHeight="1">
      <c r="A57" s="248">
        <v>51</v>
      </c>
      <c r="B57" s="95"/>
      <c r="C57" s="95"/>
      <c r="D57" s="96"/>
      <c r="E57" s="263"/>
      <c r="F57" s="114"/>
      <c r="G57" s="114"/>
      <c r="H57" s="404"/>
      <c r="I57" s="286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3">
        <f t="shared" si="1"/>
        <v>999</v>
      </c>
      <c r="N57" s="278"/>
      <c r="O57" s="241"/>
      <c r="P57" s="115">
        <f t="shared" si="2"/>
        <v>999</v>
      </c>
      <c r="Q57" s="97"/>
    </row>
    <row r="58" spans="1:17" s="11" customFormat="1" ht="18.75" customHeight="1">
      <c r="A58" s="248">
        <v>52</v>
      </c>
      <c r="B58" s="95"/>
      <c r="C58" s="95"/>
      <c r="D58" s="96"/>
      <c r="E58" s="263"/>
      <c r="F58" s="114"/>
      <c r="G58" s="114"/>
      <c r="H58" s="404"/>
      <c r="I58" s="286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3">
        <f t="shared" si="1"/>
        <v>999</v>
      </c>
      <c r="N58" s="278"/>
      <c r="O58" s="241"/>
      <c r="P58" s="115">
        <f t="shared" si="2"/>
        <v>999</v>
      </c>
      <c r="Q58" s="97"/>
    </row>
    <row r="59" spans="1:17" s="11" customFormat="1" ht="18.75" customHeight="1">
      <c r="A59" s="248">
        <v>53</v>
      </c>
      <c r="B59" s="95"/>
      <c r="C59" s="95"/>
      <c r="D59" s="96"/>
      <c r="E59" s="263"/>
      <c r="F59" s="114"/>
      <c r="G59" s="114"/>
      <c r="H59" s="404"/>
      <c r="I59" s="286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3">
        <f t="shared" si="1"/>
        <v>999</v>
      </c>
      <c r="N59" s="278"/>
      <c r="O59" s="241"/>
      <c r="P59" s="115">
        <f t="shared" si="2"/>
        <v>999</v>
      </c>
      <c r="Q59" s="97"/>
    </row>
    <row r="60" spans="1:17" s="11" customFormat="1" ht="18.75" customHeight="1">
      <c r="A60" s="248">
        <v>54</v>
      </c>
      <c r="B60" s="95"/>
      <c r="C60" s="95"/>
      <c r="D60" s="96"/>
      <c r="E60" s="263"/>
      <c r="F60" s="114"/>
      <c r="G60" s="114"/>
      <c r="H60" s="404"/>
      <c r="I60" s="286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3">
        <f t="shared" si="1"/>
        <v>999</v>
      </c>
      <c r="N60" s="278"/>
      <c r="O60" s="241"/>
      <c r="P60" s="115">
        <f t="shared" si="2"/>
        <v>999</v>
      </c>
      <c r="Q60" s="97"/>
    </row>
    <row r="61" spans="1:17" s="11" customFormat="1" ht="18.75" customHeight="1">
      <c r="A61" s="248">
        <v>55</v>
      </c>
      <c r="B61" s="95"/>
      <c r="C61" s="95"/>
      <c r="D61" s="96"/>
      <c r="E61" s="263"/>
      <c r="F61" s="114"/>
      <c r="G61" s="114"/>
      <c r="H61" s="404"/>
      <c r="I61" s="286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3">
        <f t="shared" si="1"/>
        <v>999</v>
      </c>
      <c r="N61" s="278"/>
      <c r="O61" s="241"/>
      <c r="P61" s="115">
        <f t="shared" si="2"/>
        <v>999</v>
      </c>
      <c r="Q61" s="97"/>
    </row>
    <row r="62" spans="1:17" s="11" customFormat="1" ht="18.75" customHeight="1">
      <c r="A62" s="248">
        <v>56</v>
      </c>
      <c r="B62" s="95"/>
      <c r="C62" s="95"/>
      <c r="D62" s="96"/>
      <c r="E62" s="263"/>
      <c r="F62" s="114"/>
      <c r="G62" s="114"/>
      <c r="H62" s="404"/>
      <c r="I62" s="286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3">
        <f t="shared" si="1"/>
        <v>999</v>
      </c>
      <c r="N62" s="278"/>
      <c r="O62" s="241"/>
      <c r="P62" s="115">
        <f t="shared" si="2"/>
        <v>999</v>
      </c>
      <c r="Q62" s="97"/>
    </row>
    <row r="63" spans="1:17" s="11" customFormat="1" ht="18.75" customHeight="1">
      <c r="A63" s="248">
        <v>57</v>
      </c>
      <c r="B63" s="95"/>
      <c r="C63" s="95"/>
      <c r="D63" s="96"/>
      <c r="E63" s="263"/>
      <c r="F63" s="114"/>
      <c r="G63" s="114"/>
      <c r="H63" s="404"/>
      <c r="I63" s="286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3">
        <f t="shared" si="1"/>
        <v>999</v>
      </c>
      <c r="N63" s="278"/>
      <c r="O63" s="241"/>
      <c r="P63" s="115">
        <f t="shared" si="2"/>
        <v>999</v>
      </c>
      <c r="Q63" s="97"/>
    </row>
    <row r="64" spans="1:17" s="11" customFormat="1" ht="18.75" customHeight="1">
      <c r="A64" s="248">
        <v>58</v>
      </c>
      <c r="B64" s="95"/>
      <c r="C64" s="95"/>
      <c r="D64" s="96"/>
      <c r="E64" s="263"/>
      <c r="F64" s="114"/>
      <c r="G64" s="114"/>
      <c r="H64" s="404"/>
      <c r="I64" s="286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3">
        <f t="shared" si="1"/>
        <v>999</v>
      </c>
      <c r="N64" s="278"/>
      <c r="O64" s="241"/>
      <c r="P64" s="115">
        <f t="shared" si="2"/>
        <v>999</v>
      </c>
      <c r="Q64" s="97"/>
    </row>
    <row r="65" spans="1:17" s="11" customFormat="1" ht="18.75" customHeight="1">
      <c r="A65" s="248">
        <v>59</v>
      </c>
      <c r="B65" s="95"/>
      <c r="C65" s="95"/>
      <c r="D65" s="96"/>
      <c r="E65" s="263"/>
      <c r="F65" s="114"/>
      <c r="G65" s="114"/>
      <c r="H65" s="404"/>
      <c r="I65" s="286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3">
        <f t="shared" si="1"/>
        <v>999</v>
      </c>
      <c r="N65" s="278"/>
      <c r="O65" s="241"/>
      <c r="P65" s="115">
        <f t="shared" si="2"/>
        <v>999</v>
      </c>
      <c r="Q65" s="97"/>
    </row>
    <row r="66" spans="1:17" s="11" customFormat="1" ht="18.75" customHeight="1">
      <c r="A66" s="248">
        <v>60</v>
      </c>
      <c r="B66" s="95"/>
      <c r="C66" s="95"/>
      <c r="D66" s="96"/>
      <c r="E66" s="263"/>
      <c r="F66" s="114"/>
      <c r="G66" s="114"/>
      <c r="H66" s="404"/>
      <c r="I66" s="286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3">
        <f t="shared" si="1"/>
        <v>999</v>
      </c>
      <c r="N66" s="278"/>
      <c r="O66" s="241"/>
      <c r="P66" s="115">
        <f t="shared" si="2"/>
        <v>999</v>
      </c>
      <c r="Q66" s="97"/>
    </row>
    <row r="67" spans="1:17" s="11" customFormat="1" ht="18.75" customHeight="1">
      <c r="A67" s="248">
        <v>61</v>
      </c>
      <c r="B67" s="95"/>
      <c r="C67" s="95"/>
      <c r="D67" s="96"/>
      <c r="E67" s="263"/>
      <c r="F67" s="114"/>
      <c r="G67" s="114"/>
      <c r="H67" s="404"/>
      <c r="I67" s="286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3">
        <f t="shared" si="1"/>
        <v>999</v>
      </c>
      <c r="N67" s="278"/>
      <c r="O67" s="241"/>
      <c r="P67" s="115">
        <f t="shared" si="2"/>
        <v>999</v>
      </c>
      <c r="Q67" s="97"/>
    </row>
    <row r="68" spans="1:17" s="11" customFormat="1" ht="18.75" customHeight="1">
      <c r="A68" s="248">
        <v>62</v>
      </c>
      <c r="B68" s="95"/>
      <c r="C68" s="95"/>
      <c r="D68" s="96"/>
      <c r="E68" s="263"/>
      <c r="F68" s="114"/>
      <c r="G68" s="114"/>
      <c r="H68" s="404"/>
      <c r="I68" s="286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3">
        <f t="shared" si="1"/>
        <v>999</v>
      </c>
      <c r="N68" s="278"/>
      <c r="O68" s="241"/>
      <c r="P68" s="115">
        <f t="shared" si="2"/>
        <v>999</v>
      </c>
      <c r="Q68" s="97"/>
    </row>
    <row r="69" spans="1:17" s="11" customFormat="1" ht="18.75" customHeight="1">
      <c r="A69" s="248">
        <v>63</v>
      </c>
      <c r="B69" s="95"/>
      <c r="C69" s="95"/>
      <c r="D69" s="96"/>
      <c r="E69" s="263"/>
      <c r="F69" s="114"/>
      <c r="G69" s="114"/>
      <c r="H69" s="404"/>
      <c r="I69" s="286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3">
        <f t="shared" si="1"/>
        <v>999</v>
      </c>
      <c r="N69" s="278"/>
      <c r="O69" s="241"/>
      <c r="P69" s="115">
        <f t="shared" si="2"/>
        <v>999</v>
      </c>
      <c r="Q69" s="97"/>
    </row>
    <row r="70" spans="1:17" s="11" customFormat="1" ht="18.75" customHeight="1">
      <c r="A70" s="248">
        <v>64</v>
      </c>
      <c r="B70" s="95"/>
      <c r="C70" s="95"/>
      <c r="D70" s="96"/>
      <c r="E70" s="263"/>
      <c r="F70" s="114"/>
      <c r="G70" s="114"/>
      <c r="H70" s="404"/>
      <c r="I70" s="286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3">
        <f t="shared" si="1"/>
        <v>999</v>
      </c>
      <c r="N70" s="278"/>
      <c r="O70" s="241"/>
      <c r="P70" s="115">
        <f t="shared" si="2"/>
        <v>999</v>
      </c>
      <c r="Q70" s="97"/>
    </row>
    <row r="71" spans="1:17" s="11" customFormat="1" ht="18.75" customHeight="1">
      <c r="A71" s="248">
        <v>65</v>
      </c>
      <c r="B71" s="95"/>
      <c r="C71" s="95"/>
      <c r="D71" s="96"/>
      <c r="E71" s="263"/>
      <c r="F71" s="114"/>
      <c r="G71" s="114"/>
      <c r="H71" s="404"/>
      <c r="I71" s="286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3">
        <f t="shared" si="1"/>
        <v>999</v>
      </c>
      <c r="N71" s="278"/>
      <c r="O71" s="241"/>
      <c r="P71" s="115">
        <f t="shared" si="2"/>
        <v>999</v>
      </c>
      <c r="Q71" s="97"/>
    </row>
    <row r="72" spans="1:17" s="11" customFormat="1" ht="18.75" customHeight="1">
      <c r="A72" s="248">
        <v>66</v>
      </c>
      <c r="B72" s="95"/>
      <c r="C72" s="95"/>
      <c r="D72" s="96"/>
      <c r="E72" s="263"/>
      <c r="F72" s="114"/>
      <c r="G72" s="114"/>
      <c r="H72" s="404"/>
      <c r="I72" s="286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aca="true" t="shared" si="3" ref="L72:L100">IF(Q72="",999,Q72)</f>
        <v>999</v>
      </c>
      <c r="M72" s="283">
        <f aca="true" t="shared" si="4" ref="M72:M100">IF(P72=999,999,1)</f>
        <v>999</v>
      </c>
      <c r="N72" s="278"/>
      <c r="O72" s="241"/>
      <c r="P72" s="115">
        <f aca="true" t="shared" si="5" ref="P72:P100">IF(N72="DA",1,IF(N72="WC",2,IF(N72="SE",3,IF(N72="Q",4,IF(N72="LL",5,999)))))</f>
        <v>999</v>
      </c>
      <c r="Q72" s="97"/>
    </row>
    <row r="73" spans="1:17" s="11" customFormat="1" ht="18.75" customHeight="1">
      <c r="A73" s="248">
        <v>67</v>
      </c>
      <c r="B73" s="95"/>
      <c r="C73" s="95"/>
      <c r="D73" s="96"/>
      <c r="E73" s="263"/>
      <c r="F73" s="114"/>
      <c r="G73" s="114"/>
      <c r="H73" s="404"/>
      <c r="I73" s="286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3"/>
        <v>999</v>
      </c>
      <c r="M73" s="283">
        <f t="shared" si="4"/>
        <v>999</v>
      </c>
      <c r="N73" s="278"/>
      <c r="O73" s="241"/>
      <c r="P73" s="115">
        <f t="shared" si="5"/>
        <v>999</v>
      </c>
      <c r="Q73" s="97"/>
    </row>
    <row r="74" spans="1:17" s="11" customFormat="1" ht="18.75" customHeight="1">
      <c r="A74" s="248">
        <v>68</v>
      </c>
      <c r="B74" s="95"/>
      <c r="C74" s="95"/>
      <c r="D74" s="96"/>
      <c r="E74" s="263"/>
      <c r="F74" s="114"/>
      <c r="G74" s="114"/>
      <c r="H74" s="404"/>
      <c r="I74" s="286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3"/>
        <v>999</v>
      </c>
      <c r="M74" s="283">
        <f t="shared" si="4"/>
        <v>999</v>
      </c>
      <c r="N74" s="278"/>
      <c r="O74" s="241"/>
      <c r="P74" s="115">
        <f t="shared" si="5"/>
        <v>999</v>
      </c>
      <c r="Q74" s="97"/>
    </row>
    <row r="75" spans="1:17" s="11" customFormat="1" ht="18.75" customHeight="1">
      <c r="A75" s="248">
        <v>69</v>
      </c>
      <c r="B75" s="95"/>
      <c r="C75" s="95"/>
      <c r="D75" s="96"/>
      <c r="E75" s="263"/>
      <c r="F75" s="114"/>
      <c r="G75" s="114"/>
      <c r="H75" s="404"/>
      <c r="I75" s="286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3"/>
        <v>999</v>
      </c>
      <c r="M75" s="283">
        <f t="shared" si="4"/>
        <v>999</v>
      </c>
      <c r="N75" s="278"/>
      <c r="O75" s="241"/>
      <c r="P75" s="115">
        <f t="shared" si="5"/>
        <v>999</v>
      </c>
      <c r="Q75" s="97"/>
    </row>
    <row r="76" spans="1:17" s="11" customFormat="1" ht="18.75" customHeight="1">
      <c r="A76" s="248">
        <v>70</v>
      </c>
      <c r="B76" s="95"/>
      <c r="C76" s="95"/>
      <c r="D76" s="96"/>
      <c r="E76" s="263"/>
      <c r="F76" s="114"/>
      <c r="G76" s="114"/>
      <c r="H76" s="404"/>
      <c r="I76" s="286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3"/>
        <v>999</v>
      </c>
      <c r="M76" s="283">
        <f t="shared" si="4"/>
        <v>999</v>
      </c>
      <c r="N76" s="278"/>
      <c r="O76" s="241"/>
      <c r="P76" s="115">
        <f t="shared" si="5"/>
        <v>999</v>
      </c>
      <c r="Q76" s="97"/>
    </row>
    <row r="77" spans="1:17" s="11" customFormat="1" ht="18.75" customHeight="1">
      <c r="A77" s="248">
        <v>71</v>
      </c>
      <c r="B77" s="95"/>
      <c r="C77" s="95"/>
      <c r="D77" s="96"/>
      <c r="E77" s="263"/>
      <c r="F77" s="114"/>
      <c r="G77" s="114"/>
      <c r="H77" s="404"/>
      <c r="I77" s="286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3"/>
        <v>999</v>
      </c>
      <c r="M77" s="283">
        <f t="shared" si="4"/>
        <v>999</v>
      </c>
      <c r="N77" s="278"/>
      <c r="O77" s="241"/>
      <c r="P77" s="115">
        <f t="shared" si="5"/>
        <v>999</v>
      </c>
      <c r="Q77" s="97"/>
    </row>
    <row r="78" spans="1:17" s="11" customFormat="1" ht="18.75" customHeight="1">
      <c r="A78" s="248">
        <v>72</v>
      </c>
      <c r="B78" s="95"/>
      <c r="C78" s="95"/>
      <c r="D78" s="96"/>
      <c r="E78" s="263"/>
      <c r="F78" s="114"/>
      <c r="G78" s="114"/>
      <c r="H78" s="404"/>
      <c r="I78" s="286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3"/>
        <v>999</v>
      </c>
      <c r="M78" s="283">
        <f t="shared" si="4"/>
        <v>999</v>
      </c>
      <c r="N78" s="278"/>
      <c r="O78" s="241"/>
      <c r="P78" s="115">
        <f t="shared" si="5"/>
        <v>999</v>
      </c>
      <c r="Q78" s="97"/>
    </row>
    <row r="79" spans="1:17" s="11" customFormat="1" ht="18.75" customHeight="1">
      <c r="A79" s="248">
        <v>73</v>
      </c>
      <c r="B79" s="95"/>
      <c r="C79" s="95"/>
      <c r="D79" s="96"/>
      <c r="E79" s="263"/>
      <c r="F79" s="114"/>
      <c r="G79" s="114"/>
      <c r="H79" s="404"/>
      <c r="I79" s="286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3"/>
        <v>999</v>
      </c>
      <c r="M79" s="283">
        <f t="shared" si="4"/>
        <v>999</v>
      </c>
      <c r="N79" s="278"/>
      <c r="O79" s="241"/>
      <c r="P79" s="115">
        <f t="shared" si="5"/>
        <v>999</v>
      </c>
      <c r="Q79" s="97"/>
    </row>
    <row r="80" spans="1:17" s="11" customFormat="1" ht="18.75" customHeight="1">
      <c r="A80" s="248">
        <v>74</v>
      </c>
      <c r="B80" s="95"/>
      <c r="C80" s="95"/>
      <c r="D80" s="96"/>
      <c r="E80" s="263"/>
      <c r="F80" s="114"/>
      <c r="G80" s="114"/>
      <c r="H80" s="404"/>
      <c r="I80" s="286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3"/>
        <v>999</v>
      </c>
      <c r="M80" s="283">
        <f t="shared" si="4"/>
        <v>999</v>
      </c>
      <c r="N80" s="278"/>
      <c r="O80" s="241"/>
      <c r="P80" s="115">
        <f t="shared" si="5"/>
        <v>999</v>
      </c>
      <c r="Q80" s="97"/>
    </row>
    <row r="81" spans="1:17" s="11" customFormat="1" ht="18.75" customHeight="1">
      <c r="A81" s="248">
        <v>75</v>
      </c>
      <c r="B81" s="95"/>
      <c r="C81" s="95"/>
      <c r="D81" s="96"/>
      <c r="E81" s="263"/>
      <c r="F81" s="114"/>
      <c r="G81" s="114"/>
      <c r="H81" s="404"/>
      <c r="I81" s="286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3"/>
        <v>999</v>
      </c>
      <c r="M81" s="283">
        <f t="shared" si="4"/>
        <v>999</v>
      </c>
      <c r="N81" s="278"/>
      <c r="O81" s="241"/>
      <c r="P81" s="115">
        <f t="shared" si="5"/>
        <v>999</v>
      </c>
      <c r="Q81" s="97"/>
    </row>
    <row r="82" spans="1:17" s="11" customFormat="1" ht="18.75" customHeight="1">
      <c r="A82" s="248">
        <v>76</v>
      </c>
      <c r="B82" s="95"/>
      <c r="C82" s="95"/>
      <c r="D82" s="96"/>
      <c r="E82" s="263"/>
      <c r="F82" s="114"/>
      <c r="G82" s="114"/>
      <c r="H82" s="404"/>
      <c r="I82" s="286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3"/>
        <v>999</v>
      </c>
      <c r="M82" s="283">
        <f t="shared" si="4"/>
        <v>999</v>
      </c>
      <c r="N82" s="278"/>
      <c r="O82" s="241"/>
      <c r="P82" s="115">
        <f t="shared" si="5"/>
        <v>999</v>
      </c>
      <c r="Q82" s="97"/>
    </row>
    <row r="83" spans="1:17" s="11" customFormat="1" ht="18.75" customHeight="1">
      <c r="A83" s="248">
        <v>77</v>
      </c>
      <c r="B83" s="95"/>
      <c r="C83" s="95"/>
      <c r="D83" s="96"/>
      <c r="E83" s="263"/>
      <c r="F83" s="114"/>
      <c r="G83" s="114"/>
      <c r="H83" s="404"/>
      <c r="I83" s="286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3"/>
        <v>999</v>
      </c>
      <c r="M83" s="283">
        <f t="shared" si="4"/>
        <v>999</v>
      </c>
      <c r="N83" s="278"/>
      <c r="O83" s="241"/>
      <c r="P83" s="115">
        <f t="shared" si="5"/>
        <v>999</v>
      </c>
      <c r="Q83" s="97"/>
    </row>
    <row r="84" spans="1:17" s="11" customFormat="1" ht="18.75" customHeight="1">
      <c r="A84" s="248">
        <v>78</v>
      </c>
      <c r="B84" s="95"/>
      <c r="C84" s="95"/>
      <c r="D84" s="96"/>
      <c r="E84" s="263"/>
      <c r="F84" s="114"/>
      <c r="G84" s="114"/>
      <c r="H84" s="404"/>
      <c r="I84" s="286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3"/>
        <v>999</v>
      </c>
      <c r="M84" s="283">
        <f t="shared" si="4"/>
        <v>999</v>
      </c>
      <c r="N84" s="278"/>
      <c r="O84" s="241"/>
      <c r="P84" s="115">
        <f t="shared" si="5"/>
        <v>999</v>
      </c>
      <c r="Q84" s="97"/>
    </row>
    <row r="85" spans="1:17" s="11" customFormat="1" ht="18.75" customHeight="1">
      <c r="A85" s="248">
        <v>79</v>
      </c>
      <c r="B85" s="95"/>
      <c r="C85" s="95"/>
      <c r="D85" s="96"/>
      <c r="E85" s="263"/>
      <c r="F85" s="114"/>
      <c r="G85" s="114"/>
      <c r="H85" s="404"/>
      <c r="I85" s="286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3"/>
        <v>999</v>
      </c>
      <c r="M85" s="283">
        <f t="shared" si="4"/>
        <v>999</v>
      </c>
      <c r="N85" s="278"/>
      <c r="O85" s="241"/>
      <c r="P85" s="115">
        <f t="shared" si="5"/>
        <v>999</v>
      </c>
      <c r="Q85" s="97"/>
    </row>
    <row r="86" spans="1:17" s="11" customFormat="1" ht="18.75" customHeight="1">
      <c r="A86" s="248">
        <v>80</v>
      </c>
      <c r="B86" s="95"/>
      <c r="C86" s="95"/>
      <c r="D86" s="96"/>
      <c r="E86" s="263"/>
      <c r="F86" s="114"/>
      <c r="G86" s="114"/>
      <c r="H86" s="404"/>
      <c r="I86" s="286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3"/>
        <v>999</v>
      </c>
      <c r="M86" s="283">
        <f t="shared" si="4"/>
        <v>999</v>
      </c>
      <c r="N86" s="278"/>
      <c r="O86" s="241"/>
      <c r="P86" s="115">
        <f t="shared" si="5"/>
        <v>999</v>
      </c>
      <c r="Q86" s="97"/>
    </row>
    <row r="87" spans="1:17" s="11" customFormat="1" ht="18.75" customHeight="1">
      <c r="A87" s="248">
        <v>81</v>
      </c>
      <c r="B87" s="95"/>
      <c r="C87" s="95"/>
      <c r="D87" s="96"/>
      <c r="E87" s="263"/>
      <c r="F87" s="114"/>
      <c r="G87" s="114"/>
      <c r="H87" s="404"/>
      <c r="I87" s="286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3"/>
        <v>999</v>
      </c>
      <c r="M87" s="283">
        <f t="shared" si="4"/>
        <v>999</v>
      </c>
      <c r="N87" s="278"/>
      <c r="O87" s="241"/>
      <c r="P87" s="115">
        <f t="shared" si="5"/>
        <v>999</v>
      </c>
      <c r="Q87" s="97"/>
    </row>
    <row r="88" spans="1:17" s="11" customFormat="1" ht="18.75" customHeight="1">
      <c r="A88" s="248">
        <v>82</v>
      </c>
      <c r="B88" s="95"/>
      <c r="C88" s="95"/>
      <c r="D88" s="96"/>
      <c r="E88" s="263"/>
      <c r="F88" s="114"/>
      <c r="G88" s="114"/>
      <c r="H88" s="404"/>
      <c r="I88" s="286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3"/>
        <v>999</v>
      </c>
      <c r="M88" s="283">
        <f t="shared" si="4"/>
        <v>999</v>
      </c>
      <c r="N88" s="278"/>
      <c r="O88" s="241"/>
      <c r="P88" s="115">
        <f t="shared" si="5"/>
        <v>999</v>
      </c>
      <c r="Q88" s="97"/>
    </row>
    <row r="89" spans="1:17" s="11" customFormat="1" ht="18.75" customHeight="1">
      <c r="A89" s="248">
        <v>83</v>
      </c>
      <c r="B89" s="95"/>
      <c r="C89" s="95"/>
      <c r="D89" s="96"/>
      <c r="E89" s="263"/>
      <c r="F89" s="114"/>
      <c r="G89" s="114"/>
      <c r="H89" s="404"/>
      <c r="I89" s="286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3"/>
        <v>999</v>
      </c>
      <c r="M89" s="283">
        <f t="shared" si="4"/>
        <v>999</v>
      </c>
      <c r="N89" s="278"/>
      <c r="O89" s="241"/>
      <c r="P89" s="115">
        <f t="shared" si="5"/>
        <v>999</v>
      </c>
      <c r="Q89" s="97"/>
    </row>
    <row r="90" spans="1:17" s="11" customFormat="1" ht="18.75" customHeight="1">
      <c r="A90" s="248">
        <v>84</v>
      </c>
      <c r="B90" s="95"/>
      <c r="C90" s="95"/>
      <c r="D90" s="96"/>
      <c r="E90" s="263"/>
      <c r="F90" s="114"/>
      <c r="G90" s="114"/>
      <c r="H90" s="404"/>
      <c r="I90" s="286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3"/>
        <v>999</v>
      </c>
      <c r="M90" s="283">
        <f t="shared" si="4"/>
        <v>999</v>
      </c>
      <c r="N90" s="278"/>
      <c r="O90" s="241"/>
      <c r="P90" s="115">
        <f t="shared" si="5"/>
        <v>999</v>
      </c>
      <c r="Q90" s="97"/>
    </row>
    <row r="91" spans="1:17" s="11" customFormat="1" ht="18.75" customHeight="1">
      <c r="A91" s="248">
        <v>85</v>
      </c>
      <c r="B91" s="95"/>
      <c r="C91" s="95"/>
      <c r="D91" s="96"/>
      <c r="E91" s="263"/>
      <c r="F91" s="114"/>
      <c r="G91" s="114"/>
      <c r="H91" s="404"/>
      <c r="I91" s="286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3"/>
        <v>999</v>
      </c>
      <c r="M91" s="283">
        <f t="shared" si="4"/>
        <v>999</v>
      </c>
      <c r="N91" s="278"/>
      <c r="O91" s="241"/>
      <c r="P91" s="115">
        <f t="shared" si="5"/>
        <v>999</v>
      </c>
      <c r="Q91" s="97"/>
    </row>
    <row r="92" spans="1:17" s="11" customFormat="1" ht="18.75" customHeight="1">
      <c r="A92" s="248">
        <v>86</v>
      </c>
      <c r="B92" s="95"/>
      <c r="C92" s="95"/>
      <c r="D92" s="96"/>
      <c r="E92" s="263"/>
      <c r="F92" s="114"/>
      <c r="G92" s="114"/>
      <c r="H92" s="404"/>
      <c r="I92" s="286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3"/>
        <v>999</v>
      </c>
      <c r="M92" s="283">
        <f t="shared" si="4"/>
        <v>999</v>
      </c>
      <c r="N92" s="278"/>
      <c r="O92" s="241"/>
      <c r="P92" s="115">
        <f t="shared" si="5"/>
        <v>999</v>
      </c>
      <c r="Q92" s="97"/>
    </row>
    <row r="93" spans="1:17" s="11" customFormat="1" ht="18.75" customHeight="1">
      <c r="A93" s="248">
        <v>87</v>
      </c>
      <c r="B93" s="95"/>
      <c r="C93" s="95"/>
      <c r="D93" s="96"/>
      <c r="E93" s="263"/>
      <c r="F93" s="114"/>
      <c r="G93" s="114"/>
      <c r="H93" s="404"/>
      <c r="I93" s="286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3"/>
        <v>999</v>
      </c>
      <c r="M93" s="283">
        <f t="shared" si="4"/>
        <v>999</v>
      </c>
      <c r="N93" s="278"/>
      <c r="O93" s="241"/>
      <c r="P93" s="115">
        <f t="shared" si="5"/>
        <v>999</v>
      </c>
      <c r="Q93" s="97"/>
    </row>
    <row r="94" spans="1:17" s="11" customFormat="1" ht="18.75" customHeight="1">
      <c r="A94" s="248">
        <v>88</v>
      </c>
      <c r="B94" s="95"/>
      <c r="C94" s="95"/>
      <c r="D94" s="96"/>
      <c r="E94" s="263"/>
      <c r="F94" s="114"/>
      <c r="G94" s="114"/>
      <c r="H94" s="404"/>
      <c r="I94" s="286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3"/>
        <v>999</v>
      </c>
      <c r="M94" s="283">
        <f t="shared" si="4"/>
        <v>999</v>
      </c>
      <c r="N94" s="278"/>
      <c r="O94" s="241"/>
      <c r="P94" s="115">
        <f t="shared" si="5"/>
        <v>999</v>
      </c>
      <c r="Q94" s="97"/>
    </row>
    <row r="95" spans="1:17" s="11" customFormat="1" ht="18.75" customHeight="1">
      <c r="A95" s="248">
        <v>89</v>
      </c>
      <c r="B95" s="95"/>
      <c r="C95" s="95"/>
      <c r="D95" s="96"/>
      <c r="E95" s="263"/>
      <c r="F95" s="114"/>
      <c r="G95" s="114"/>
      <c r="H95" s="404"/>
      <c r="I95" s="286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3"/>
        <v>999</v>
      </c>
      <c r="M95" s="283">
        <f t="shared" si="4"/>
        <v>999</v>
      </c>
      <c r="N95" s="278"/>
      <c r="O95" s="241"/>
      <c r="P95" s="115">
        <f t="shared" si="5"/>
        <v>999</v>
      </c>
      <c r="Q95" s="97"/>
    </row>
    <row r="96" spans="1:17" s="11" customFormat="1" ht="18.75" customHeight="1">
      <c r="A96" s="248">
        <v>90</v>
      </c>
      <c r="B96" s="95"/>
      <c r="C96" s="95"/>
      <c r="D96" s="96"/>
      <c r="E96" s="263"/>
      <c r="F96" s="114"/>
      <c r="G96" s="114"/>
      <c r="H96" s="404"/>
      <c r="I96" s="286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3"/>
        <v>999</v>
      </c>
      <c r="M96" s="283">
        <f t="shared" si="4"/>
        <v>999</v>
      </c>
      <c r="N96" s="278"/>
      <c r="O96" s="241"/>
      <c r="P96" s="115">
        <f t="shared" si="5"/>
        <v>999</v>
      </c>
      <c r="Q96" s="97"/>
    </row>
    <row r="97" spans="1:17" s="11" customFormat="1" ht="18.75" customHeight="1">
      <c r="A97" s="248">
        <v>91</v>
      </c>
      <c r="B97" s="95"/>
      <c r="C97" s="95"/>
      <c r="D97" s="96"/>
      <c r="E97" s="263"/>
      <c r="F97" s="114"/>
      <c r="G97" s="114"/>
      <c r="H97" s="404"/>
      <c r="I97" s="286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3"/>
        <v>999</v>
      </c>
      <c r="M97" s="283">
        <f t="shared" si="4"/>
        <v>999</v>
      </c>
      <c r="N97" s="278"/>
      <c r="O97" s="241"/>
      <c r="P97" s="115">
        <f t="shared" si="5"/>
        <v>999</v>
      </c>
      <c r="Q97" s="97"/>
    </row>
    <row r="98" spans="1:17" s="11" customFormat="1" ht="18.75" customHeight="1">
      <c r="A98" s="248">
        <v>92</v>
      </c>
      <c r="B98" s="95"/>
      <c r="C98" s="95"/>
      <c r="D98" s="96"/>
      <c r="E98" s="263"/>
      <c r="F98" s="114"/>
      <c r="G98" s="114"/>
      <c r="H98" s="404"/>
      <c r="I98" s="286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3"/>
        <v>999</v>
      </c>
      <c r="M98" s="283">
        <f t="shared" si="4"/>
        <v>999</v>
      </c>
      <c r="N98" s="278"/>
      <c r="O98" s="241"/>
      <c r="P98" s="115">
        <f t="shared" si="5"/>
        <v>999</v>
      </c>
      <c r="Q98" s="97"/>
    </row>
    <row r="99" spans="1:17" s="11" customFormat="1" ht="18.75" customHeight="1">
      <c r="A99" s="248">
        <v>93</v>
      </c>
      <c r="B99" s="95"/>
      <c r="C99" s="95"/>
      <c r="D99" s="96"/>
      <c r="E99" s="263"/>
      <c r="F99" s="114"/>
      <c r="G99" s="114"/>
      <c r="H99" s="404"/>
      <c r="I99" s="286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3"/>
        <v>999</v>
      </c>
      <c r="M99" s="283">
        <f t="shared" si="4"/>
        <v>999</v>
      </c>
      <c r="N99" s="278"/>
      <c r="O99" s="241"/>
      <c r="P99" s="115">
        <f t="shared" si="5"/>
        <v>999</v>
      </c>
      <c r="Q99" s="97"/>
    </row>
    <row r="100" spans="1:17" s="11" customFormat="1" ht="18.75" customHeight="1">
      <c r="A100" s="248">
        <v>94</v>
      </c>
      <c r="B100" s="95"/>
      <c r="C100" s="95"/>
      <c r="D100" s="96"/>
      <c r="E100" s="263"/>
      <c r="F100" s="114"/>
      <c r="G100" s="114"/>
      <c r="H100" s="404"/>
      <c r="I100" s="286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3"/>
        <v>999</v>
      </c>
      <c r="M100" s="283">
        <f t="shared" si="4"/>
        <v>999</v>
      </c>
      <c r="N100" s="278"/>
      <c r="O100" s="241"/>
      <c r="P100" s="115">
        <f t="shared" si="5"/>
        <v>999</v>
      </c>
      <c r="Q100" s="97"/>
    </row>
    <row r="101" spans="1:17" s="11" customFormat="1" ht="18.75" customHeight="1">
      <c r="A101" s="248">
        <v>95</v>
      </c>
      <c r="B101" s="95"/>
      <c r="C101" s="95"/>
      <c r="D101" s="96"/>
      <c r="E101" s="263"/>
      <c r="F101" s="114"/>
      <c r="G101" s="114"/>
      <c r="H101" s="404"/>
      <c r="I101" s="286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aca="true" t="shared" si="6" ref="L101:L134">IF(Q101="",999,Q101)</f>
        <v>999</v>
      </c>
      <c r="M101" s="283">
        <f aca="true" t="shared" si="7" ref="M101:M134">IF(P101=999,999,1)</f>
        <v>999</v>
      </c>
      <c r="N101" s="278"/>
      <c r="O101" s="241"/>
      <c r="P101" s="115">
        <f aca="true" t="shared" si="8" ref="P101:P134">IF(N101="DA",1,IF(N101="WC",2,IF(N101="SE",3,IF(N101="Q",4,IF(N101="LL",5,999)))))</f>
        <v>999</v>
      </c>
      <c r="Q101" s="97"/>
    </row>
    <row r="102" spans="1:17" s="11" customFormat="1" ht="18.75" customHeight="1">
      <c r="A102" s="248">
        <v>96</v>
      </c>
      <c r="B102" s="95"/>
      <c r="C102" s="95"/>
      <c r="D102" s="96"/>
      <c r="E102" s="263"/>
      <c r="F102" s="114"/>
      <c r="G102" s="114"/>
      <c r="H102" s="404"/>
      <c r="I102" s="286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6"/>
        <v>999</v>
      </c>
      <c r="M102" s="283">
        <f t="shared" si="7"/>
        <v>999</v>
      </c>
      <c r="N102" s="278"/>
      <c r="O102" s="241"/>
      <c r="P102" s="115">
        <f t="shared" si="8"/>
        <v>999</v>
      </c>
      <c r="Q102" s="97"/>
    </row>
    <row r="103" spans="1:17" s="11" customFormat="1" ht="18.75" customHeight="1">
      <c r="A103" s="248">
        <v>97</v>
      </c>
      <c r="B103" s="95"/>
      <c r="C103" s="95"/>
      <c r="D103" s="96"/>
      <c r="E103" s="263"/>
      <c r="F103" s="114"/>
      <c r="G103" s="114"/>
      <c r="H103" s="404"/>
      <c r="I103" s="286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6"/>
        <v>999</v>
      </c>
      <c r="M103" s="283">
        <f t="shared" si="7"/>
        <v>999</v>
      </c>
      <c r="N103" s="278"/>
      <c r="O103" s="241"/>
      <c r="P103" s="115">
        <f t="shared" si="8"/>
        <v>999</v>
      </c>
      <c r="Q103" s="97"/>
    </row>
    <row r="104" spans="1:17" s="11" customFormat="1" ht="18.75" customHeight="1">
      <c r="A104" s="248">
        <v>98</v>
      </c>
      <c r="B104" s="95"/>
      <c r="C104" s="95"/>
      <c r="D104" s="96"/>
      <c r="E104" s="263"/>
      <c r="F104" s="114"/>
      <c r="G104" s="114"/>
      <c r="H104" s="404"/>
      <c r="I104" s="286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t="shared" si="6"/>
        <v>999</v>
      </c>
      <c r="M104" s="283">
        <f t="shared" si="7"/>
        <v>999</v>
      </c>
      <c r="N104" s="278"/>
      <c r="O104" s="241"/>
      <c r="P104" s="115">
        <f t="shared" si="8"/>
        <v>999</v>
      </c>
      <c r="Q104" s="97"/>
    </row>
    <row r="105" spans="1:17" s="11" customFormat="1" ht="18.75" customHeight="1">
      <c r="A105" s="248">
        <v>99</v>
      </c>
      <c r="B105" s="95"/>
      <c r="C105" s="95"/>
      <c r="D105" s="96"/>
      <c r="E105" s="263"/>
      <c r="F105" s="114"/>
      <c r="G105" s="114"/>
      <c r="H105" s="404"/>
      <c r="I105" s="286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6"/>
        <v>999</v>
      </c>
      <c r="M105" s="283">
        <f t="shared" si="7"/>
        <v>999</v>
      </c>
      <c r="N105" s="278"/>
      <c r="O105" s="241"/>
      <c r="P105" s="115">
        <f t="shared" si="8"/>
        <v>999</v>
      </c>
      <c r="Q105" s="97"/>
    </row>
    <row r="106" spans="1:17" s="11" customFormat="1" ht="18.75" customHeight="1">
      <c r="A106" s="248">
        <v>100</v>
      </c>
      <c r="B106" s="95"/>
      <c r="C106" s="95"/>
      <c r="D106" s="96"/>
      <c r="E106" s="263"/>
      <c r="F106" s="114"/>
      <c r="G106" s="114"/>
      <c r="H106" s="404"/>
      <c r="I106" s="286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6"/>
        <v>999</v>
      </c>
      <c r="M106" s="283">
        <f t="shared" si="7"/>
        <v>999</v>
      </c>
      <c r="N106" s="278"/>
      <c r="O106" s="241"/>
      <c r="P106" s="115">
        <f t="shared" si="8"/>
        <v>999</v>
      </c>
      <c r="Q106" s="97"/>
    </row>
    <row r="107" spans="1:17" s="11" customFormat="1" ht="18.75" customHeight="1">
      <c r="A107" s="248">
        <v>101</v>
      </c>
      <c r="B107" s="95"/>
      <c r="C107" s="95"/>
      <c r="D107" s="96"/>
      <c r="E107" s="263"/>
      <c r="F107" s="114"/>
      <c r="G107" s="114"/>
      <c r="H107" s="404"/>
      <c r="I107" s="286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6"/>
        <v>999</v>
      </c>
      <c r="M107" s="283">
        <f t="shared" si="7"/>
        <v>999</v>
      </c>
      <c r="N107" s="278"/>
      <c r="O107" s="241"/>
      <c r="P107" s="115">
        <f t="shared" si="8"/>
        <v>999</v>
      </c>
      <c r="Q107" s="97"/>
    </row>
    <row r="108" spans="1:17" s="11" customFormat="1" ht="18.75" customHeight="1">
      <c r="A108" s="248">
        <v>102</v>
      </c>
      <c r="B108" s="95"/>
      <c r="C108" s="95"/>
      <c r="D108" s="96"/>
      <c r="E108" s="263"/>
      <c r="F108" s="114"/>
      <c r="G108" s="114"/>
      <c r="H108" s="404"/>
      <c r="I108" s="286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6"/>
        <v>999</v>
      </c>
      <c r="M108" s="283">
        <f t="shared" si="7"/>
        <v>999</v>
      </c>
      <c r="N108" s="278"/>
      <c r="O108" s="241"/>
      <c r="P108" s="115">
        <f t="shared" si="8"/>
        <v>999</v>
      </c>
      <c r="Q108" s="97"/>
    </row>
    <row r="109" spans="1:17" s="11" customFormat="1" ht="18.75" customHeight="1">
      <c r="A109" s="248">
        <v>103</v>
      </c>
      <c r="B109" s="95"/>
      <c r="C109" s="95"/>
      <c r="D109" s="96"/>
      <c r="E109" s="263"/>
      <c r="F109" s="114"/>
      <c r="G109" s="114"/>
      <c r="H109" s="404"/>
      <c r="I109" s="286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6"/>
        <v>999</v>
      </c>
      <c r="M109" s="283">
        <f t="shared" si="7"/>
        <v>999</v>
      </c>
      <c r="N109" s="278"/>
      <c r="O109" s="241"/>
      <c r="P109" s="115">
        <f t="shared" si="8"/>
        <v>999</v>
      </c>
      <c r="Q109" s="97"/>
    </row>
    <row r="110" spans="1:17" s="11" customFormat="1" ht="18.75" customHeight="1">
      <c r="A110" s="248">
        <v>104</v>
      </c>
      <c r="B110" s="95"/>
      <c r="C110" s="95"/>
      <c r="D110" s="96"/>
      <c r="E110" s="263"/>
      <c r="F110" s="114"/>
      <c r="G110" s="114"/>
      <c r="H110" s="404"/>
      <c r="I110" s="286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6"/>
        <v>999</v>
      </c>
      <c r="M110" s="283">
        <f t="shared" si="7"/>
        <v>999</v>
      </c>
      <c r="N110" s="278"/>
      <c r="O110" s="241"/>
      <c r="P110" s="115">
        <f t="shared" si="8"/>
        <v>999</v>
      </c>
      <c r="Q110" s="97"/>
    </row>
    <row r="111" spans="1:17" s="11" customFormat="1" ht="18.75" customHeight="1">
      <c r="A111" s="248">
        <v>105</v>
      </c>
      <c r="B111" s="95"/>
      <c r="C111" s="95"/>
      <c r="D111" s="96"/>
      <c r="E111" s="263"/>
      <c r="F111" s="114"/>
      <c r="G111" s="114"/>
      <c r="H111" s="404"/>
      <c r="I111" s="286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6"/>
        <v>999</v>
      </c>
      <c r="M111" s="283">
        <f t="shared" si="7"/>
        <v>999</v>
      </c>
      <c r="N111" s="278"/>
      <c r="O111" s="241"/>
      <c r="P111" s="115">
        <f t="shared" si="8"/>
        <v>999</v>
      </c>
      <c r="Q111" s="97"/>
    </row>
    <row r="112" spans="1:17" s="11" customFormat="1" ht="18.75" customHeight="1">
      <c r="A112" s="248">
        <v>106</v>
      </c>
      <c r="B112" s="95"/>
      <c r="C112" s="95"/>
      <c r="D112" s="96"/>
      <c r="E112" s="263"/>
      <c r="F112" s="114"/>
      <c r="G112" s="114"/>
      <c r="H112" s="404"/>
      <c r="I112" s="286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6"/>
        <v>999</v>
      </c>
      <c r="M112" s="283">
        <f t="shared" si="7"/>
        <v>999</v>
      </c>
      <c r="N112" s="278"/>
      <c r="O112" s="241"/>
      <c r="P112" s="115">
        <f t="shared" si="8"/>
        <v>999</v>
      </c>
      <c r="Q112" s="97"/>
    </row>
    <row r="113" spans="1:17" s="11" customFormat="1" ht="18.75" customHeight="1">
      <c r="A113" s="248">
        <v>107</v>
      </c>
      <c r="B113" s="95"/>
      <c r="C113" s="95"/>
      <c r="D113" s="96"/>
      <c r="E113" s="263"/>
      <c r="F113" s="114"/>
      <c r="G113" s="114"/>
      <c r="H113" s="404"/>
      <c r="I113" s="286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6"/>
        <v>999</v>
      </c>
      <c r="M113" s="283">
        <f t="shared" si="7"/>
        <v>999</v>
      </c>
      <c r="N113" s="278"/>
      <c r="O113" s="241"/>
      <c r="P113" s="115">
        <f t="shared" si="8"/>
        <v>999</v>
      </c>
      <c r="Q113" s="97"/>
    </row>
    <row r="114" spans="1:17" s="11" customFormat="1" ht="18.75" customHeight="1">
      <c r="A114" s="248">
        <v>108</v>
      </c>
      <c r="B114" s="95"/>
      <c r="C114" s="95"/>
      <c r="D114" s="96"/>
      <c r="E114" s="263"/>
      <c r="F114" s="114"/>
      <c r="G114" s="114"/>
      <c r="H114" s="404"/>
      <c r="I114" s="286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6"/>
        <v>999</v>
      </c>
      <c r="M114" s="283">
        <f t="shared" si="7"/>
        <v>999</v>
      </c>
      <c r="N114" s="278"/>
      <c r="O114" s="241"/>
      <c r="P114" s="115">
        <f t="shared" si="8"/>
        <v>999</v>
      </c>
      <c r="Q114" s="97"/>
    </row>
    <row r="115" spans="1:17" s="11" customFormat="1" ht="18.75" customHeight="1">
      <c r="A115" s="248">
        <v>109</v>
      </c>
      <c r="B115" s="95"/>
      <c r="C115" s="95"/>
      <c r="D115" s="96"/>
      <c r="E115" s="263"/>
      <c r="F115" s="114"/>
      <c r="G115" s="114"/>
      <c r="H115" s="404"/>
      <c r="I115" s="286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6"/>
        <v>999</v>
      </c>
      <c r="M115" s="283">
        <f t="shared" si="7"/>
        <v>999</v>
      </c>
      <c r="N115" s="278"/>
      <c r="O115" s="241"/>
      <c r="P115" s="115">
        <f t="shared" si="8"/>
        <v>999</v>
      </c>
      <c r="Q115" s="97"/>
    </row>
    <row r="116" spans="1:17" s="11" customFormat="1" ht="18.75" customHeight="1">
      <c r="A116" s="248">
        <v>110</v>
      </c>
      <c r="B116" s="95"/>
      <c r="C116" s="95"/>
      <c r="D116" s="96"/>
      <c r="E116" s="263"/>
      <c r="F116" s="114"/>
      <c r="G116" s="114"/>
      <c r="H116" s="404"/>
      <c r="I116" s="286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6"/>
        <v>999</v>
      </c>
      <c r="M116" s="283">
        <f t="shared" si="7"/>
        <v>999</v>
      </c>
      <c r="N116" s="278"/>
      <c r="O116" s="241"/>
      <c r="P116" s="115">
        <f t="shared" si="8"/>
        <v>999</v>
      </c>
      <c r="Q116" s="97"/>
    </row>
    <row r="117" spans="1:17" s="11" customFormat="1" ht="18.75" customHeight="1">
      <c r="A117" s="248">
        <v>111</v>
      </c>
      <c r="B117" s="95"/>
      <c r="C117" s="95"/>
      <c r="D117" s="96"/>
      <c r="E117" s="263"/>
      <c r="F117" s="114"/>
      <c r="G117" s="114"/>
      <c r="H117" s="404"/>
      <c r="I117" s="286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6"/>
        <v>999</v>
      </c>
      <c r="M117" s="283">
        <f t="shared" si="7"/>
        <v>999</v>
      </c>
      <c r="N117" s="278"/>
      <c r="O117" s="241"/>
      <c r="P117" s="115">
        <f t="shared" si="8"/>
        <v>999</v>
      </c>
      <c r="Q117" s="97"/>
    </row>
    <row r="118" spans="1:17" s="11" customFormat="1" ht="18.75" customHeight="1">
      <c r="A118" s="248">
        <v>112</v>
      </c>
      <c r="B118" s="95"/>
      <c r="C118" s="95"/>
      <c r="D118" s="96"/>
      <c r="E118" s="263"/>
      <c r="F118" s="114"/>
      <c r="G118" s="114"/>
      <c r="H118" s="404"/>
      <c r="I118" s="286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6"/>
        <v>999</v>
      </c>
      <c r="M118" s="283">
        <f t="shared" si="7"/>
        <v>999</v>
      </c>
      <c r="N118" s="278"/>
      <c r="O118" s="241"/>
      <c r="P118" s="115">
        <f t="shared" si="8"/>
        <v>999</v>
      </c>
      <c r="Q118" s="97"/>
    </row>
    <row r="119" spans="1:17" s="11" customFormat="1" ht="18.75" customHeight="1">
      <c r="A119" s="248">
        <v>113</v>
      </c>
      <c r="B119" s="95"/>
      <c r="C119" s="95"/>
      <c r="D119" s="96"/>
      <c r="E119" s="263"/>
      <c r="F119" s="114"/>
      <c r="G119" s="114"/>
      <c r="H119" s="404"/>
      <c r="I119" s="286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6"/>
        <v>999</v>
      </c>
      <c r="M119" s="283">
        <f t="shared" si="7"/>
        <v>999</v>
      </c>
      <c r="N119" s="278"/>
      <c r="O119" s="241"/>
      <c r="P119" s="115">
        <f t="shared" si="8"/>
        <v>999</v>
      </c>
      <c r="Q119" s="97"/>
    </row>
    <row r="120" spans="1:17" s="11" customFormat="1" ht="18.75" customHeight="1">
      <c r="A120" s="248">
        <v>114</v>
      </c>
      <c r="B120" s="95"/>
      <c r="C120" s="95"/>
      <c r="D120" s="96"/>
      <c r="E120" s="263"/>
      <c r="F120" s="114"/>
      <c r="G120" s="114"/>
      <c r="H120" s="404"/>
      <c r="I120" s="286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6"/>
        <v>999</v>
      </c>
      <c r="M120" s="283">
        <f t="shared" si="7"/>
        <v>999</v>
      </c>
      <c r="N120" s="278"/>
      <c r="O120" s="241"/>
      <c r="P120" s="115">
        <f t="shared" si="8"/>
        <v>999</v>
      </c>
      <c r="Q120" s="97"/>
    </row>
    <row r="121" spans="1:17" s="11" customFormat="1" ht="18.75" customHeight="1">
      <c r="A121" s="248">
        <v>115</v>
      </c>
      <c r="B121" s="95"/>
      <c r="C121" s="95"/>
      <c r="D121" s="96"/>
      <c r="E121" s="263"/>
      <c r="F121" s="114"/>
      <c r="G121" s="114"/>
      <c r="H121" s="404"/>
      <c r="I121" s="286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6"/>
        <v>999</v>
      </c>
      <c r="M121" s="283">
        <f t="shared" si="7"/>
        <v>999</v>
      </c>
      <c r="N121" s="278"/>
      <c r="O121" s="241"/>
      <c r="P121" s="115">
        <f t="shared" si="8"/>
        <v>999</v>
      </c>
      <c r="Q121" s="97"/>
    </row>
    <row r="122" spans="1:17" s="11" customFormat="1" ht="18.75" customHeight="1">
      <c r="A122" s="248">
        <v>116</v>
      </c>
      <c r="B122" s="95"/>
      <c r="C122" s="95"/>
      <c r="D122" s="96"/>
      <c r="E122" s="263"/>
      <c r="F122" s="114"/>
      <c r="G122" s="114"/>
      <c r="H122" s="404"/>
      <c r="I122" s="286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6"/>
        <v>999</v>
      </c>
      <c r="M122" s="283">
        <f t="shared" si="7"/>
        <v>999</v>
      </c>
      <c r="N122" s="278"/>
      <c r="O122" s="241"/>
      <c r="P122" s="115">
        <f t="shared" si="8"/>
        <v>999</v>
      </c>
      <c r="Q122" s="97"/>
    </row>
    <row r="123" spans="1:17" s="11" customFormat="1" ht="18.75" customHeight="1">
      <c r="A123" s="248">
        <v>117</v>
      </c>
      <c r="B123" s="95"/>
      <c r="C123" s="95"/>
      <c r="D123" s="96"/>
      <c r="E123" s="263"/>
      <c r="F123" s="114"/>
      <c r="G123" s="114"/>
      <c r="H123" s="404"/>
      <c r="I123" s="286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6"/>
        <v>999</v>
      </c>
      <c r="M123" s="283">
        <f t="shared" si="7"/>
        <v>999</v>
      </c>
      <c r="N123" s="278"/>
      <c r="O123" s="241"/>
      <c r="P123" s="115">
        <f t="shared" si="8"/>
        <v>999</v>
      </c>
      <c r="Q123" s="97"/>
    </row>
    <row r="124" spans="1:17" s="11" customFormat="1" ht="18.75" customHeight="1">
      <c r="A124" s="248">
        <v>118</v>
      </c>
      <c r="B124" s="95"/>
      <c r="C124" s="95"/>
      <c r="D124" s="96"/>
      <c r="E124" s="263"/>
      <c r="F124" s="114"/>
      <c r="G124" s="114"/>
      <c r="H124" s="404"/>
      <c r="I124" s="286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6"/>
        <v>999</v>
      </c>
      <c r="M124" s="283">
        <f t="shared" si="7"/>
        <v>999</v>
      </c>
      <c r="N124" s="278"/>
      <c r="O124" s="241"/>
      <c r="P124" s="115">
        <f t="shared" si="8"/>
        <v>999</v>
      </c>
      <c r="Q124" s="97"/>
    </row>
    <row r="125" spans="1:17" s="11" customFormat="1" ht="18.75" customHeight="1">
      <c r="A125" s="248">
        <v>119</v>
      </c>
      <c r="B125" s="95"/>
      <c r="C125" s="95"/>
      <c r="D125" s="96"/>
      <c r="E125" s="263"/>
      <c r="F125" s="114"/>
      <c r="G125" s="114"/>
      <c r="H125" s="404"/>
      <c r="I125" s="286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6"/>
        <v>999</v>
      </c>
      <c r="M125" s="283">
        <f t="shared" si="7"/>
        <v>999</v>
      </c>
      <c r="N125" s="278"/>
      <c r="O125" s="241"/>
      <c r="P125" s="115">
        <f t="shared" si="8"/>
        <v>999</v>
      </c>
      <c r="Q125" s="97"/>
    </row>
    <row r="126" spans="1:17" s="11" customFormat="1" ht="18.75" customHeight="1">
      <c r="A126" s="248">
        <v>120</v>
      </c>
      <c r="B126" s="95"/>
      <c r="C126" s="95"/>
      <c r="D126" s="96"/>
      <c r="E126" s="263"/>
      <c r="F126" s="114"/>
      <c r="G126" s="114"/>
      <c r="H126" s="404"/>
      <c r="I126" s="286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6"/>
        <v>999</v>
      </c>
      <c r="M126" s="283">
        <f t="shared" si="7"/>
        <v>999</v>
      </c>
      <c r="N126" s="278"/>
      <c r="O126" s="241"/>
      <c r="P126" s="115">
        <f t="shared" si="8"/>
        <v>999</v>
      </c>
      <c r="Q126" s="97"/>
    </row>
    <row r="127" spans="1:17" s="11" customFormat="1" ht="18.75" customHeight="1">
      <c r="A127" s="248">
        <v>121</v>
      </c>
      <c r="B127" s="95"/>
      <c r="C127" s="95"/>
      <c r="D127" s="96"/>
      <c r="E127" s="263"/>
      <c r="F127" s="114"/>
      <c r="G127" s="114"/>
      <c r="H127" s="404"/>
      <c r="I127" s="286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6"/>
        <v>999</v>
      </c>
      <c r="M127" s="283">
        <f t="shared" si="7"/>
        <v>999</v>
      </c>
      <c r="N127" s="278"/>
      <c r="O127" s="241"/>
      <c r="P127" s="115">
        <f t="shared" si="8"/>
        <v>999</v>
      </c>
      <c r="Q127" s="97"/>
    </row>
    <row r="128" spans="1:17" s="11" customFormat="1" ht="18.75" customHeight="1">
      <c r="A128" s="248">
        <v>122</v>
      </c>
      <c r="B128" s="95"/>
      <c r="C128" s="95"/>
      <c r="D128" s="96"/>
      <c r="E128" s="263"/>
      <c r="F128" s="114"/>
      <c r="G128" s="114"/>
      <c r="H128" s="404"/>
      <c r="I128" s="286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6"/>
        <v>999</v>
      </c>
      <c r="M128" s="283">
        <f t="shared" si="7"/>
        <v>999</v>
      </c>
      <c r="N128" s="278"/>
      <c r="O128" s="241"/>
      <c r="P128" s="115">
        <f t="shared" si="8"/>
        <v>999</v>
      </c>
      <c r="Q128" s="97"/>
    </row>
    <row r="129" spans="1:17" s="11" customFormat="1" ht="18.75" customHeight="1">
      <c r="A129" s="248">
        <v>123</v>
      </c>
      <c r="B129" s="95"/>
      <c r="C129" s="95"/>
      <c r="D129" s="96"/>
      <c r="E129" s="263"/>
      <c r="F129" s="114"/>
      <c r="G129" s="114"/>
      <c r="H129" s="404"/>
      <c r="I129" s="286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6"/>
        <v>999</v>
      </c>
      <c r="M129" s="283">
        <f t="shared" si="7"/>
        <v>999</v>
      </c>
      <c r="N129" s="278"/>
      <c r="O129" s="241"/>
      <c r="P129" s="115">
        <f t="shared" si="8"/>
        <v>999</v>
      </c>
      <c r="Q129" s="97"/>
    </row>
    <row r="130" spans="1:17" s="11" customFormat="1" ht="18.75" customHeight="1">
      <c r="A130" s="248">
        <v>124</v>
      </c>
      <c r="B130" s="95"/>
      <c r="C130" s="95"/>
      <c r="D130" s="96"/>
      <c r="E130" s="263"/>
      <c r="F130" s="114"/>
      <c r="G130" s="114"/>
      <c r="H130" s="404"/>
      <c r="I130" s="286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6"/>
        <v>999</v>
      </c>
      <c r="M130" s="283">
        <f t="shared" si="7"/>
        <v>999</v>
      </c>
      <c r="N130" s="278"/>
      <c r="O130" s="241"/>
      <c r="P130" s="115">
        <f t="shared" si="8"/>
        <v>999</v>
      </c>
      <c r="Q130" s="97"/>
    </row>
    <row r="131" spans="1:17" s="11" customFormat="1" ht="18.75" customHeight="1">
      <c r="A131" s="248">
        <v>125</v>
      </c>
      <c r="B131" s="95"/>
      <c r="C131" s="95"/>
      <c r="D131" s="96"/>
      <c r="E131" s="263"/>
      <c r="F131" s="114"/>
      <c r="G131" s="114"/>
      <c r="H131" s="404"/>
      <c r="I131" s="286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6"/>
        <v>999</v>
      </c>
      <c r="M131" s="283">
        <f t="shared" si="7"/>
        <v>999</v>
      </c>
      <c r="N131" s="278"/>
      <c r="O131" s="241"/>
      <c r="P131" s="115">
        <f t="shared" si="8"/>
        <v>999</v>
      </c>
      <c r="Q131" s="97"/>
    </row>
    <row r="132" spans="1:17" s="11" customFormat="1" ht="18.75" customHeight="1">
      <c r="A132" s="248">
        <v>126</v>
      </c>
      <c r="B132" s="95"/>
      <c r="C132" s="95"/>
      <c r="D132" s="96"/>
      <c r="E132" s="263"/>
      <c r="F132" s="114"/>
      <c r="G132" s="114"/>
      <c r="H132" s="404"/>
      <c r="I132" s="286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6"/>
        <v>999</v>
      </c>
      <c r="M132" s="283">
        <f t="shared" si="7"/>
        <v>999</v>
      </c>
      <c r="N132" s="278"/>
      <c r="O132" s="241"/>
      <c r="P132" s="115">
        <f t="shared" si="8"/>
        <v>999</v>
      </c>
      <c r="Q132" s="97"/>
    </row>
    <row r="133" spans="1:17" s="11" customFormat="1" ht="18.75" customHeight="1">
      <c r="A133" s="248">
        <v>127</v>
      </c>
      <c r="B133" s="95"/>
      <c r="C133" s="95"/>
      <c r="D133" s="96"/>
      <c r="E133" s="263"/>
      <c r="F133" s="114"/>
      <c r="G133" s="114"/>
      <c r="H133" s="404"/>
      <c r="I133" s="286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6"/>
        <v>999</v>
      </c>
      <c r="M133" s="283">
        <f t="shared" si="7"/>
        <v>999</v>
      </c>
      <c r="N133" s="278"/>
      <c r="O133" s="241"/>
      <c r="P133" s="115">
        <f t="shared" si="8"/>
        <v>999</v>
      </c>
      <c r="Q133" s="97"/>
    </row>
    <row r="134" spans="1:17" s="11" customFormat="1" ht="18.75" customHeight="1">
      <c r="A134" s="248">
        <v>128</v>
      </c>
      <c r="B134" s="95"/>
      <c r="C134" s="95"/>
      <c r="D134" s="96"/>
      <c r="E134" s="263"/>
      <c r="F134" s="114"/>
      <c r="G134" s="114"/>
      <c r="H134" s="404"/>
      <c r="I134" s="286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6"/>
        <v>999</v>
      </c>
      <c r="M134" s="283">
        <f t="shared" si="7"/>
        <v>999</v>
      </c>
      <c r="N134" s="278"/>
      <c r="O134" s="284"/>
      <c r="P134" s="285">
        <f t="shared" si="8"/>
        <v>999</v>
      </c>
      <c r="Q134" s="286"/>
    </row>
    <row r="135" spans="1:17" ht="12.75">
      <c r="A135" s="248">
        <v>129</v>
      </c>
      <c r="B135" s="95"/>
      <c r="C135" s="95"/>
      <c r="D135" s="96"/>
      <c r="E135" s="263"/>
      <c r="F135" s="114"/>
      <c r="G135" s="114"/>
      <c r="H135" s="404"/>
      <c r="I135" s="286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aca="true" t="shared" si="9" ref="L135:L156">IF(Q135="",999,Q135)</f>
        <v>999</v>
      </c>
      <c r="M135" s="283">
        <f aca="true" t="shared" si="10" ref="M135:M156">IF(P135=999,999,1)</f>
        <v>999</v>
      </c>
      <c r="N135" s="278"/>
      <c r="O135" s="241"/>
      <c r="P135" s="115">
        <f aca="true" t="shared" si="11" ref="P135:P156">IF(N135="DA",1,IF(N135="WC",2,IF(N135="SE",3,IF(N135="Q",4,IF(N135="LL",5,999)))))</f>
        <v>999</v>
      </c>
      <c r="Q135" s="97"/>
    </row>
    <row r="136" spans="1:17" ht="12.75">
      <c r="A136" s="248">
        <v>130</v>
      </c>
      <c r="B136" s="95"/>
      <c r="C136" s="95"/>
      <c r="D136" s="96"/>
      <c r="E136" s="263"/>
      <c r="F136" s="114"/>
      <c r="G136" s="114"/>
      <c r="H136" s="404"/>
      <c r="I136" s="286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9"/>
        <v>999</v>
      </c>
      <c r="M136" s="283">
        <f t="shared" si="10"/>
        <v>999</v>
      </c>
      <c r="N136" s="278"/>
      <c r="O136" s="241"/>
      <c r="P136" s="115">
        <f t="shared" si="11"/>
        <v>999</v>
      </c>
      <c r="Q136" s="97"/>
    </row>
    <row r="137" spans="1:17" ht="12.75">
      <c r="A137" s="248">
        <v>131</v>
      </c>
      <c r="B137" s="95"/>
      <c r="C137" s="95"/>
      <c r="D137" s="96"/>
      <c r="E137" s="263"/>
      <c r="F137" s="114"/>
      <c r="G137" s="114"/>
      <c r="H137" s="404"/>
      <c r="I137" s="286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9"/>
        <v>999</v>
      </c>
      <c r="M137" s="283">
        <f t="shared" si="10"/>
        <v>999</v>
      </c>
      <c r="N137" s="278"/>
      <c r="O137" s="241"/>
      <c r="P137" s="115">
        <f t="shared" si="11"/>
        <v>999</v>
      </c>
      <c r="Q137" s="97"/>
    </row>
    <row r="138" spans="1:17" ht="12.75">
      <c r="A138" s="248">
        <v>132</v>
      </c>
      <c r="B138" s="95"/>
      <c r="C138" s="95"/>
      <c r="D138" s="96"/>
      <c r="E138" s="263"/>
      <c r="F138" s="114"/>
      <c r="G138" s="114"/>
      <c r="H138" s="404"/>
      <c r="I138" s="286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9"/>
        <v>999</v>
      </c>
      <c r="M138" s="283">
        <f t="shared" si="10"/>
        <v>999</v>
      </c>
      <c r="N138" s="278"/>
      <c r="O138" s="241"/>
      <c r="P138" s="115">
        <f t="shared" si="11"/>
        <v>999</v>
      </c>
      <c r="Q138" s="97"/>
    </row>
    <row r="139" spans="1:17" ht="12.75">
      <c r="A139" s="248">
        <v>133</v>
      </c>
      <c r="B139" s="95"/>
      <c r="C139" s="95"/>
      <c r="D139" s="96"/>
      <c r="E139" s="263"/>
      <c r="F139" s="114"/>
      <c r="G139" s="114"/>
      <c r="H139" s="404"/>
      <c r="I139" s="286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9"/>
        <v>999</v>
      </c>
      <c r="M139" s="283">
        <f t="shared" si="10"/>
        <v>999</v>
      </c>
      <c r="N139" s="278"/>
      <c r="O139" s="241"/>
      <c r="P139" s="115">
        <f t="shared" si="11"/>
        <v>999</v>
      </c>
      <c r="Q139" s="97"/>
    </row>
    <row r="140" spans="1:17" ht="12.75">
      <c r="A140" s="248">
        <v>134</v>
      </c>
      <c r="B140" s="95"/>
      <c r="C140" s="95"/>
      <c r="D140" s="96"/>
      <c r="E140" s="263"/>
      <c r="F140" s="114"/>
      <c r="G140" s="114"/>
      <c r="H140" s="404"/>
      <c r="I140" s="286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9"/>
        <v>999</v>
      </c>
      <c r="M140" s="283">
        <f t="shared" si="10"/>
        <v>999</v>
      </c>
      <c r="N140" s="278"/>
      <c r="O140" s="241"/>
      <c r="P140" s="115">
        <f t="shared" si="11"/>
        <v>999</v>
      </c>
      <c r="Q140" s="97"/>
    </row>
    <row r="141" spans="1:17" ht="12.75">
      <c r="A141" s="248">
        <v>135</v>
      </c>
      <c r="B141" s="95"/>
      <c r="C141" s="95"/>
      <c r="D141" s="96"/>
      <c r="E141" s="263"/>
      <c r="F141" s="114"/>
      <c r="G141" s="114"/>
      <c r="H141" s="404"/>
      <c r="I141" s="286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9"/>
        <v>999</v>
      </c>
      <c r="M141" s="283">
        <f t="shared" si="10"/>
        <v>999</v>
      </c>
      <c r="N141" s="278"/>
      <c r="O141" s="284"/>
      <c r="P141" s="285">
        <f t="shared" si="11"/>
        <v>999</v>
      </c>
      <c r="Q141" s="286"/>
    </row>
    <row r="142" spans="1:17" ht="12.75">
      <c r="A142" s="248">
        <v>136</v>
      </c>
      <c r="B142" s="95"/>
      <c r="C142" s="95"/>
      <c r="D142" s="96"/>
      <c r="E142" s="263"/>
      <c r="F142" s="114"/>
      <c r="G142" s="114"/>
      <c r="H142" s="404"/>
      <c r="I142" s="286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9"/>
        <v>999</v>
      </c>
      <c r="M142" s="283">
        <f t="shared" si="10"/>
        <v>999</v>
      </c>
      <c r="N142" s="278"/>
      <c r="O142" s="241"/>
      <c r="P142" s="115">
        <f t="shared" si="11"/>
        <v>999</v>
      </c>
      <c r="Q142" s="97"/>
    </row>
    <row r="143" spans="1:17" ht="12.75">
      <c r="A143" s="248">
        <v>137</v>
      </c>
      <c r="B143" s="95"/>
      <c r="C143" s="95"/>
      <c r="D143" s="96"/>
      <c r="E143" s="263"/>
      <c r="F143" s="114"/>
      <c r="G143" s="114"/>
      <c r="H143" s="404"/>
      <c r="I143" s="286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9"/>
        <v>999</v>
      </c>
      <c r="M143" s="283">
        <f t="shared" si="10"/>
        <v>999</v>
      </c>
      <c r="N143" s="278"/>
      <c r="O143" s="241"/>
      <c r="P143" s="115">
        <f t="shared" si="11"/>
        <v>999</v>
      </c>
      <c r="Q143" s="97"/>
    </row>
    <row r="144" spans="1:17" ht="12.75">
      <c r="A144" s="248">
        <v>138</v>
      </c>
      <c r="B144" s="95"/>
      <c r="C144" s="95"/>
      <c r="D144" s="96"/>
      <c r="E144" s="263"/>
      <c r="F144" s="114"/>
      <c r="G144" s="114"/>
      <c r="H144" s="404"/>
      <c r="I144" s="286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9"/>
        <v>999</v>
      </c>
      <c r="M144" s="283">
        <f t="shared" si="10"/>
        <v>999</v>
      </c>
      <c r="N144" s="278"/>
      <c r="O144" s="241"/>
      <c r="P144" s="115">
        <f t="shared" si="11"/>
        <v>999</v>
      </c>
      <c r="Q144" s="97"/>
    </row>
    <row r="145" spans="1:17" ht="12.75">
      <c r="A145" s="248">
        <v>139</v>
      </c>
      <c r="B145" s="95"/>
      <c r="C145" s="95"/>
      <c r="D145" s="96"/>
      <c r="E145" s="263"/>
      <c r="F145" s="114"/>
      <c r="G145" s="114"/>
      <c r="H145" s="404"/>
      <c r="I145" s="286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9"/>
        <v>999</v>
      </c>
      <c r="M145" s="283">
        <f t="shared" si="10"/>
        <v>999</v>
      </c>
      <c r="N145" s="278"/>
      <c r="O145" s="241"/>
      <c r="P145" s="115">
        <f t="shared" si="11"/>
        <v>999</v>
      </c>
      <c r="Q145" s="97"/>
    </row>
    <row r="146" spans="1:17" ht="12.75">
      <c r="A146" s="248">
        <v>140</v>
      </c>
      <c r="B146" s="95"/>
      <c r="C146" s="95"/>
      <c r="D146" s="96"/>
      <c r="E146" s="263"/>
      <c r="F146" s="114"/>
      <c r="G146" s="114"/>
      <c r="H146" s="404"/>
      <c r="I146" s="286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9"/>
        <v>999</v>
      </c>
      <c r="M146" s="283">
        <f t="shared" si="10"/>
        <v>999</v>
      </c>
      <c r="N146" s="278"/>
      <c r="O146" s="241"/>
      <c r="P146" s="115">
        <f t="shared" si="11"/>
        <v>999</v>
      </c>
      <c r="Q146" s="97"/>
    </row>
    <row r="147" spans="1:17" ht="12.75">
      <c r="A147" s="248">
        <v>141</v>
      </c>
      <c r="B147" s="95"/>
      <c r="C147" s="95"/>
      <c r="D147" s="96"/>
      <c r="E147" s="263"/>
      <c r="F147" s="114"/>
      <c r="G147" s="114"/>
      <c r="H147" s="404"/>
      <c r="I147" s="286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9"/>
        <v>999</v>
      </c>
      <c r="M147" s="283">
        <f t="shared" si="10"/>
        <v>999</v>
      </c>
      <c r="N147" s="278"/>
      <c r="O147" s="241"/>
      <c r="P147" s="115">
        <f t="shared" si="11"/>
        <v>999</v>
      </c>
      <c r="Q147" s="97"/>
    </row>
    <row r="148" spans="1:17" ht="12.75">
      <c r="A148" s="248">
        <v>142</v>
      </c>
      <c r="B148" s="95"/>
      <c r="C148" s="95"/>
      <c r="D148" s="96"/>
      <c r="E148" s="263"/>
      <c r="F148" s="114"/>
      <c r="G148" s="114"/>
      <c r="H148" s="404"/>
      <c r="I148" s="286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9"/>
        <v>999</v>
      </c>
      <c r="M148" s="283">
        <f t="shared" si="10"/>
        <v>999</v>
      </c>
      <c r="N148" s="278"/>
      <c r="O148" s="284"/>
      <c r="P148" s="285">
        <f t="shared" si="11"/>
        <v>999</v>
      </c>
      <c r="Q148" s="286"/>
    </row>
    <row r="149" spans="1:17" ht="12.75">
      <c r="A149" s="248">
        <v>143</v>
      </c>
      <c r="B149" s="95"/>
      <c r="C149" s="95"/>
      <c r="D149" s="96"/>
      <c r="E149" s="263"/>
      <c r="F149" s="114"/>
      <c r="G149" s="114"/>
      <c r="H149" s="404"/>
      <c r="I149" s="286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9"/>
        <v>999</v>
      </c>
      <c r="M149" s="283">
        <f t="shared" si="10"/>
        <v>999</v>
      </c>
      <c r="N149" s="278"/>
      <c r="O149" s="241"/>
      <c r="P149" s="115">
        <f t="shared" si="11"/>
        <v>999</v>
      </c>
      <c r="Q149" s="97"/>
    </row>
    <row r="150" spans="1:17" ht="12.75">
      <c r="A150" s="248">
        <v>144</v>
      </c>
      <c r="B150" s="95"/>
      <c r="C150" s="95"/>
      <c r="D150" s="96"/>
      <c r="E150" s="263"/>
      <c r="F150" s="114"/>
      <c r="G150" s="114"/>
      <c r="H150" s="404"/>
      <c r="I150" s="286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9"/>
        <v>999</v>
      </c>
      <c r="M150" s="283">
        <f t="shared" si="10"/>
        <v>999</v>
      </c>
      <c r="N150" s="278"/>
      <c r="O150" s="241"/>
      <c r="P150" s="115">
        <f t="shared" si="11"/>
        <v>999</v>
      </c>
      <c r="Q150" s="97"/>
    </row>
    <row r="151" spans="1:17" ht="12.75">
      <c r="A151" s="248">
        <v>145</v>
      </c>
      <c r="B151" s="95"/>
      <c r="C151" s="95"/>
      <c r="D151" s="96"/>
      <c r="E151" s="263"/>
      <c r="F151" s="114"/>
      <c r="G151" s="114"/>
      <c r="H151" s="404"/>
      <c r="I151" s="286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9"/>
        <v>999</v>
      </c>
      <c r="M151" s="283">
        <f t="shared" si="10"/>
        <v>999</v>
      </c>
      <c r="N151" s="278"/>
      <c r="O151" s="241"/>
      <c r="P151" s="115">
        <f t="shared" si="11"/>
        <v>999</v>
      </c>
      <c r="Q151" s="97"/>
    </row>
    <row r="152" spans="1:17" ht="12.75">
      <c r="A152" s="248">
        <v>146</v>
      </c>
      <c r="B152" s="95"/>
      <c r="C152" s="95"/>
      <c r="D152" s="96"/>
      <c r="E152" s="263"/>
      <c r="F152" s="114"/>
      <c r="G152" s="114"/>
      <c r="H152" s="404"/>
      <c r="I152" s="286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9"/>
        <v>999</v>
      </c>
      <c r="M152" s="283">
        <f t="shared" si="10"/>
        <v>999</v>
      </c>
      <c r="N152" s="278"/>
      <c r="O152" s="241"/>
      <c r="P152" s="115">
        <f t="shared" si="11"/>
        <v>999</v>
      </c>
      <c r="Q152" s="97"/>
    </row>
    <row r="153" spans="1:17" ht="12.75">
      <c r="A153" s="248">
        <v>147</v>
      </c>
      <c r="B153" s="95"/>
      <c r="C153" s="95"/>
      <c r="D153" s="96"/>
      <c r="E153" s="263"/>
      <c r="F153" s="114"/>
      <c r="G153" s="114"/>
      <c r="H153" s="404"/>
      <c r="I153" s="286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9"/>
        <v>999</v>
      </c>
      <c r="M153" s="283">
        <f t="shared" si="10"/>
        <v>999</v>
      </c>
      <c r="N153" s="278"/>
      <c r="O153" s="241"/>
      <c r="P153" s="115">
        <f t="shared" si="11"/>
        <v>999</v>
      </c>
      <c r="Q153" s="97"/>
    </row>
    <row r="154" spans="1:17" ht="12.75">
      <c r="A154" s="248">
        <v>148</v>
      </c>
      <c r="B154" s="95"/>
      <c r="C154" s="95"/>
      <c r="D154" s="96"/>
      <c r="E154" s="263"/>
      <c r="F154" s="114"/>
      <c r="G154" s="114"/>
      <c r="H154" s="404"/>
      <c r="I154" s="286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9"/>
        <v>999</v>
      </c>
      <c r="M154" s="283">
        <f t="shared" si="10"/>
        <v>999</v>
      </c>
      <c r="N154" s="278"/>
      <c r="O154" s="241"/>
      <c r="P154" s="115">
        <f t="shared" si="11"/>
        <v>999</v>
      </c>
      <c r="Q154" s="97"/>
    </row>
    <row r="155" spans="1:17" ht="12.75">
      <c r="A155" s="248">
        <v>149</v>
      </c>
      <c r="B155" s="95"/>
      <c r="C155" s="95"/>
      <c r="D155" s="96"/>
      <c r="E155" s="263"/>
      <c r="F155" s="114"/>
      <c r="G155" s="114"/>
      <c r="H155" s="404"/>
      <c r="I155" s="286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9"/>
        <v>999</v>
      </c>
      <c r="M155" s="283">
        <f t="shared" si="10"/>
        <v>999</v>
      </c>
      <c r="N155" s="278"/>
      <c r="O155" s="241"/>
      <c r="P155" s="115">
        <f t="shared" si="11"/>
        <v>999</v>
      </c>
      <c r="Q155" s="97"/>
    </row>
    <row r="156" spans="1:17" ht="12.75">
      <c r="A156" s="248">
        <v>150</v>
      </c>
      <c r="B156" s="95"/>
      <c r="C156" s="95"/>
      <c r="D156" s="96"/>
      <c r="E156" s="263"/>
      <c r="F156" s="114"/>
      <c r="G156" s="114"/>
      <c r="H156" s="404"/>
      <c r="I156" s="286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9"/>
        <v>999</v>
      </c>
      <c r="M156" s="283">
        <f t="shared" si="10"/>
        <v>999</v>
      </c>
      <c r="N156" s="278"/>
      <c r="O156" s="241"/>
      <c r="P156" s="115">
        <f t="shared" si="11"/>
        <v>999</v>
      </c>
      <c r="Q156" s="97"/>
    </row>
  </sheetData>
  <sheetProtection/>
  <conditionalFormatting sqref="E7:E156">
    <cfRule type="expression" priority="14" dxfId="17" stopIfTrue="1">
      <formula>AND(ROUNDDOWN(($A$4-E7)/365.25,0)&lt;=13,G7&lt;&gt;"OK")</formula>
    </cfRule>
    <cfRule type="expression" priority="15" dxfId="16" stopIfTrue="1">
      <formula>AND(ROUNDDOWN(($A$4-E7)/365.25,0)&lt;=14,G7&lt;&gt;"OK")</formula>
    </cfRule>
    <cfRule type="expression" priority="16" dxfId="15" stopIfTrue="1">
      <formula>AND(ROUNDDOWN(($A$4-E7)/365.25,0)&lt;=17,G7&lt;&gt;"OK")</formula>
    </cfRule>
  </conditionalFormatting>
  <conditionalFormatting sqref="J7:J156">
    <cfRule type="cellIs" priority="17" dxfId="23" operator="equal" stopIfTrue="1">
      <formula>"Z"</formula>
    </cfRule>
  </conditionalFormatting>
  <conditionalFormatting sqref="A7:D156">
    <cfRule type="expression" priority="18" dxfId="5" stopIfTrue="1">
      <formula>$Q7&gt;=1</formula>
    </cfRule>
  </conditionalFormatting>
  <conditionalFormatting sqref="E7:E14">
    <cfRule type="expression" priority="11" dxfId="17" stopIfTrue="1">
      <formula>AND(ROUNDDOWN(($A$4-E7)/365.25,0)&lt;=13,G7&lt;&gt;"OK")</formula>
    </cfRule>
    <cfRule type="expression" priority="12" dxfId="16" stopIfTrue="1">
      <formula>AND(ROUNDDOWN(($A$4-E7)/365.25,0)&lt;=14,G7&lt;&gt;"OK")</formula>
    </cfRule>
    <cfRule type="expression" priority="13" dxfId="15" stopIfTrue="1">
      <formula>AND(ROUNDDOWN(($A$4-E7)/365.25,0)&lt;=17,G7&lt;&gt;"OK")</formula>
    </cfRule>
  </conditionalFormatting>
  <conditionalFormatting sqref="J7:J14">
    <cfRule type="cellIs" priority="10" dxfId="23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17" stopIfTrue="1">
      <formula>AND(ROUNDDOWN(($A$4-E7)/365.25,0)&lt;=13,G7&lt;&gt;"OK")</formula>
    </cfRule>
    <cfRule type="expression" priority="7" dxfId="16" stopIfTrue="1">
      <formula>AND(ROUNDDOWN(($A$4-E7)/365.25,0)&lt;=14,G7&lt;&gt;"OK")</formula>
    </cfRule>
    <cfRule type="expression" priority="8" dxfId="15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17" stopIfTrue="1">
      <formula>AND(ROUNDDOWN(($A$4-E7)/365.25,0)&lt;=13,G7&lt;&gt;"OK")</formula>
    </cfRule>
    <cfRule type="expression" priority="3" dxfId="16" stopIfTrue="1">
      <formula>AND(ROUNDDOWN(($A$4-E7)/365.25,0)&lt;=14,G7&lt;&gt;"OK")</formula>
    </cfRule>
    <cfRule type="expression" priority="4" dxfId="15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zoomScalePageLayoutView="0" workbookViewId="0" topLeftCell="A1">
      <selection activeCell="L7" sqref="L7: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438" t="str">
        <f>Altalanos!$A$6</f>
        <v>Szentes Béla Emlékverseny 2020</v>
      </c>
      <c r="B1" s="438"/>
      <c r="C1" s="438"/>
      <c r="D1" s="438"/>
      <c r="E1" s="438"/>
      <c r="F1" s="438"/>
      <c r="G1" s="292"/>
      <c r="H1" s="295" t="s">
        <v>53</v>
      </c>
      <c r="I1" s="293"/>
      <c r="J1" s="294"/>
      <c r="L1" s="296"/>
      <c r="M1" s="318"/>
      <c r="N1" s="320"/>
      <c r="O1" s="320" t="s">
        <v>14</v>
      </c>
      <c r="P1" s="320"/>
      <c r="Q1" s="321"/>
      <c r="R1" s="320"/>
      <c r="S1" s="322"/>
      <c r="AB1" s="380" t="e">
        <f>IF(Y5=1,CONCATENATE(VLOOKUP(Y3,AA16:AH27,2)),CONCATENATE(VLOOKUP(Y3,AA2:AK13,2)))</f>
        <v>#N/A</v>
      </c>
      <c r="AC1" s="380" t="e">
        <f>IF(Y5=1,CONCATENATE(VLOOKUP(Y3,AA16:AK27,3)),CONCATENATE(VLOOKUP(Y3,AA2:AK13,3)))</f>
        <v>#N/A</v>
      </c>
      <c r="AD1" s="380" t="e">
        <f>IF(Y5=1,CONCATENATE(VLOOKUP(Y3,AA16:AK27,4)),CONCATENATE(VLOOKUP(Y3,AA2:AK13,4)))</f>
        <v>#N/A</v>
      </c>
      <c r="AE1" s="380" t="e">
        <f>IF(Y5=1,CONCATENATE(VLOOKUP(Y3,AA16:AK27,5)),CONCATENATE(VLOOKUP(Y3,AA2:AK13,5)))</f>
        <v>#N/A</v>
      </c>
      <c r="AF1" s="380" t="e">
        <f>IF(Y5=1,CONCATENATE(VLOOKUP(Y3,AA16:AK27,6)),CONCATENATE(VLOOKUP(Y3,AA2:AK13,6)))</f>
        <v>#N/A</v>
      </c>
      <c r="AG1" s="380" t="e">
        <f>IF(Y5=1,CONCATENATE(VLOOKUP(Y3,AA16:AK27,7)),CONCATENATE(VLOOKUP(Y3,AA2:AK13,7)))</f>
        <v>#N/A</v>
      </c>
      <c r="AH1" s="380" t="e">
        <f>IF(Y5=1,CONCATENATE(VLOOKUP(Y3,AA16:AK27,8)),CONCATENATE(VLOOKUP(Y3,AA2:AK13,8)))</f>
        <v>#N/A</v>
      </c>
      <c r="AI1" s="380" t="e">
        <f>IF(Y5=1,CONCATENATE(VLOOKUP(Y3,AA16:AK27,9)),CONCATENATE(VLOOKUP(Y3,AA2:AK13,9)))</f>
        <v>#N/A</v>
      </c>
      <c r="AJ1" s="380" t="e">
        <f>IF(Y5=1,CONCATENATE(VLOOKUP(Y3,AA16:AK27,10)),CONCATENATE(VLOOKUP(Y3,AA2:AK13,10)))</f>
        <v>#N/A</v>
      </c>
      <c r="AK1" s="380" t="e">
        <f>IF(Y5=1,CONCATENATE(VLOOKUP(Y3,AA16:AK27,11)),CONCATENATE(VLOOKUP(Y3,AA2:AK13,11)))</f>
        <v>#N/A</v>
      </c>
    </row>
    <row r="2" spans="1:37" ht="12.75">
      <c r="A2" s="297" t="s">
        <v>52</v>
      </c>
      <c r="B2" s="298"/>
      <c r="C2" s="298"/>
      <c r="D2" s="298"/>
      <c r="E2" s="298" t="str">
        <f>Altalanos!$A$8</f>
        <v>Fe35+</v>
      </c>
      <c r="F2" s="298"/>
      <c r="G2" s="299"/>
      <c r="H2" s="300"/>
      <c r="I2" s="300"/>
      <c r="J2" s="301"/>
      <c r="K2" s="296"/>
      <c r="L2" s="296"/>
      <c r="M2" s="319"/>
      <c r="N2" s="323"/>
      <c r="O2" s="324"/>
      <c r="P2" s="323"/>
      <c r="Q2" s="324"/>
      <c r="R2" s="323"/>
      <c r="S2" s="322"/>
      <c r="Y2" s="375"/>
      <c r="Z2" s="374"/>
      <c r="AA2" s="374" t="s">
        <v>66</v>
      </c>
      <c r="AB2" s="378">
        <v>150</v>
      </c>
      <c r="AC2" s="378">
        <v>120</v>
      </c>
      <c r="AD2" s="378">
        <v>100</v>
      </c>
      <c r="AE2" s="378">
        <v>80</v>
      </c>
      <c r="AF2" s="378">
        <v>70</v>
      </c>
      <c r="AG2" s="378">
        <v>60</v>
      </c>
      <c r="AH2" s="378">
        <v>55</v>
      </c>
      <c r="AI2" s="378">
        <v>50</v>
      </c>
      <c r="AJ2" s="378">
        <v>45</v>
      </c>
      <c r="AK2" s="378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3"/>
      <c r="K3" s="51"/>
      <c r="L3" s="52"/>
      <c r="M3" s="52" t="s">
        <v>31</v>
      </c>
      <c r="N3" s="326"/>
      <c r="O3" s="325"/>
      <c r="P3" s="326"/>
      <c r="Q3" s="365" t="s">
        <v>74</v>
      </c>
      <c r="R3" s="366" t="s">
        <v>80</v>
      </c>
      <c r="S3" s="366" t="s">
        <v>75</v>
      </c>
      <c r="Y3" s="374">
        <f>IF(H4="OB","A",IF(H4="IX","W",H4))</f>
        <v>0</v>
      </c>
      <c r="Z3" s="374"/>
      <c r="AA3" s="374" t="s">
        <v>83</v>
      </c>
      <c r="AB3" s="378">
        <v>120</v>
      </c>
      <c r="AC3" s="378">
        <v>90</v>
      </c>
      <c r="AD3" s="378">
        <v>65</v>
      </c>
      <c r="AE3" s="378">
        <v>55</v>
      </c>
      <c r="AF3" s="378">
        <v>50</v>
      </c>
      <c r="AG3" s="378">
        <v>45</v>
      </c>
      <c r="AH3" s="378">
        <v>40</v>
      </c>
      <c r="AI3" s="378">
        <v>35</v>
      </c>
      <c r="AJ3" s="378">
        <v>25</v>
      </c>
      <c r="AK3" s="378">
        <v>20</v>
      </c>
    </row>
    <row r="4" spans="1:37" ht="13.5" thickBot="1">
      <c r="A4" s="439" t="str">
        <f>Altalanos!$A$10</f>
        <v>2020.07.17-19</v>
      </c>
      <c r="B4" s="439"/>
      <c r="C4" s="439"/>
      <c r="D4" s="302"/>
      <c r="E4" s="303" t="str">
        <f>Altalanos!$C$10</f>
        <v>Budapest</v>
      </c>
      <c r="F4" s="303"/>
      <c r="G4" s="303"/>
      <c r="H4" s="305"/>
      <c r="I4" s="303"/>
      <c r="J4" s="304"/>
      <c r="K4" s="305"/>
      <c r="L4" s="376"/>
      <c r="M4" s="306" t="str">
        <f>Altalanos!$E$10</f>
        <v>Kádár László</v>
      </c>
      <c r="N4" s="327"/>
      <c r="O4" s="328"/>
      <c r="P4" s="327"/>
      <c r="Q4" s="367" t="s">
        <v>81</v>
      </c>
      <c r="R4" s="368" t="s">
        <v>76</v>
      </c>
      <c r="S4" s="368" t="s">
        <v>77</v>
      </c>
      <c r="Y4" s="374"/>
      <c r="Z4" s="374"/>
      <c r="AA4" s="374" t="s">
        <v>84</v>
      </c>
      <c r="AB4" s="378">
        <v>90</v>
      </c>
      <c r="AC4" s="378">
        <v>60</v>
      </c>
      <c r="AD4" s="378">
        <v>45</v>
      </c>
      <c r="AE4" s="378">
        <v>34</v>
      </c>
      <c r="AF4" s="378">
        <v>27</v>
      </c>
      <c r="AG4" s="378">
        <v>22</v>
      </c>
      <c r="AH4" s="378">
        <v>18</v>
      </c>
      <c r="AI4" s="378">
        <v>15</v>
      </c>
      <c r="AJ4" s="378">
        <v>12</v>
      </c>
      <c r="AK4" s="378">
        <v>9</v>
      </c>
    </row>
    <row r="5" spans="1:37" ht="12.75">
      <c r="A5" s="33"/>
      <c r="B5" s="33" t="s">
        <v>50</v>
      </c>
      <c r="C5" s="317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358" t="s">
        <v>70</v>
      </c>
      <c r="L5" s="358" t="s">
        <v>71</v>
      </c>
      <c r="M5" s="358" t="s">
        <v>72</v>
      </c>
      <c r="N5" s="322"/>
      <c r="O5" s="322"/>
      <c r="P5" s="322"/>
      <c r="Q5" s="369" t="s">
        <v>82</v>
      </c>
      <c r="R5" s="370" t="s">
        <v>78</v>
      </c>
      <c r="S5" s="370" t="s">
        <v>79</v>
      </c>
      <c r="Y5" s="374">
        <f>IF(OR(Altalanos!$A$8="F1",Altalanos!$A$8="F2",Altalanos!$A$8="N1",Altalanos!$A$8="N2"),1,2)</f>
        <v>2</v>
      </c>
      <c r="Z5" s="374"/>
      <c r="AA5" s="374" t="s">
        <v>85</v>
      </c>
      <c r="AB5" s="378">
        <v>60</v>
      </c>
      <c r="AC5" s="378">
        <v>40</v>
      </c>
      <c r="AD5" s="378">
        <v>30</v>
      </c>
      <c r="AE5" s="378">
        <v>20</v>
      </c>
      <c r="AF5" s="378">
        <v>18</v>
      </c>
      <c r="AG5" s="378">
        <v>15</v>
      </c>
      <c r="AH5" s="378">
        <v>12</v>
      </c>
      <c r="AI5" s="378">
        <v>10</v>
      </c>
      <c r="AJ5" s="378">
        <v>8</v>
      </c>
      <c r="AK5" s="378">
        <v>6</v>
      </c>
    </row>
    <row r="6" spans="1:37" ht="12.75">
      <c r="A6" s="308"/>
      <c r="B6" s="308"/>
      <c r="C6" s="357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22"/>
      <c r="O6" s="322"/>
      <c r="P6" s="322"/>
      <c r="Q6" s="322"/>
      <c r="R6" s="322"/>
      <c r="S6" s="322"/>
      <c r="Y6" s="374"/>
      <c r="Z6" s="374"/>
      <c r="AA6" s="374" t="s">
        <v>86</v>
      </c>
      <c r="AB6" s="378">
        <v>40</v>
      </c>
      <c r="AC6" s="378">
        <v>25</v>
      </c>
      <c r="AD6" s="378">
        <v>18</v>
      </c>
      <c r="AE6" s="378">
        <v>13</v>
      </c>
      <c r="AF6" s="378">
        <v>10</v>
      </c>
      <c r="AG6" s="378">
        <v>8</v>
      </c>
      <c r="AH6" s="378">
        <v>6</v>
      </c>
      <c r="AI6" s="378">
        <v>5</v>
      </c>
      <c r="AJ6" s="378">
        <v>4</v>
      </c>
      <c r="AK6" s="378">
        <v>3</v>
      </c>
    </row>
    <row r="7" spans="1:37" ht="12.75">
      <c r="A7" s="329" t="s">
        <v>66</v>
      </c>
      <c r="B7" s="359">
        <v>1</v>
      </c>
      <c r="C7" s="361" t="str">
        <f>IF($B7="","",VLOOKUP($B7,'35elő'!$A$7:$O$22,5))</f>
        <v>840814</v>
      </c>
      <c r="D7" s="361">
        <f>IF($B7="","",VLOOKUP($B7,'35elő'!$A$7:$O$22,15))</f>
        <v>0</v>
      </c>
      <c r="E7" s="442" t="str">
        <f>UPPER(IF($B7="","",VLOOKUP($B7,'35elő'!$A$7:$O$22,2)))</f>
        <v>HALMY</v>
      </c>
      <c r="F7" s="442"/>
      <c r="G7" s="442" t="str">
        <f>IF($B7="","",VLOOKUP($B7,'35elő'!$A$7:$O$22,3))</f>
        <v>Zsolt</v>
      </c>
      <c r="H7" s="442"/>
      <c r="I7" s="362">
        <f>IF($B7="","",VLOOKUP($B7,'35elő'!$A$7:$O$22,4))</f>
        <v>0</v>
      </c>
      <c r="J7" s="308"/>
      <c r="K7" s="381">
        <v>4</v>
      </c>
      <c r="L7" s="458">
        <v>35</v>
      </c>
      <c r="M7" s="382"/>
      <c r="N7" s="322"/>
      <c r="O7" s="322"/>
      <c r="P7" s="322"/>
      <c r="Q7" s="322"/>
      <c r="R7" s="322"/>
      <c r="S7" s="322"/>
      <c r="Y7" s="374"/>
      <c r="Z7" s="374"/>
      <c r="AA7" s="374" t="s">
        <v>87</v>
      </c>
      <c r="AB7" s="378">
        <v>25</v>
      </c>
      <c r="AC7" s="378">
        <v>15</v>
      </c>
      <c r="AD7" s="378">
        <v>13</v>
      </c>
      <c r="AE7" s="378">
        <v>8</v>
      </c>
      <c r="AF7" s="378">
        <v>6</v>
      </c>
      <c r="AG7" s="378">
        <v>4</v>
      </c>
      <c r="AH7" s="378">
        <v>3</v>
      </c>
      <c r="AI7" s="378">
        <v>2</v>
      </c>
      <c r="AJ7" s="378">
        <v>1</v>
      </c>
      <c r="AK7" s="378">
        <v>0</v>
      </c>
    </row>
    <row r="8" spans="1:37" ht="12.75">
      <c r="A8" s="329"/>
      <c r="B8" s="360"/>
      <c r="C8" s="363"/>
      <c r="D8" s="363"/>
      <c r="E8" s="363"/>
      <c r="F8" s="363"/>
      <c r="G8" s="363"/>
      <c r="H8" s="363"/>
      <c r="I8" s="363"/>
      <c r="J8" s="308"/>
      <c r="K8" s="329"/>
      <c r="L8" s="459"/>
      <c r="M8" s="383"/>
      <c r="N8" s="322"/>
      <c r="O8" s="322"/>
      <c r="P8" s="322"/>
      <c r="Q8" s="322"/>
      <c r="R8" s="322"/>
      <c r="S8" s="322"/>
      <c r="Y8" s="374"/>
      <c r="Z8" s="374"/>
      <c r="AA8" s="374" t="s">
        <v>88</v>
      </c>
      <c r="AB8" s="378">
        <v>15</v>
      </c>
      <c r="AC8" s="378">
        <v>10</v>
      </c>
      <c r="AD8" s="378">
        <v>7</v>
      </c>
      <c r="AE8" s="378">
        <v>5</v>
      </c>
      <c r="AF8" s="378">
        <v>4</v>
      </c>
      <c r="AG8" s="378">
        <v>3</v>
      </c>
      <c r="AH8" s="378">
        <v>2</v>
      </c>
      <c r="AI8" s="378">
        <v>1</v>
      </c>
      <c r="AJ8" s="378">
        <v>0</v>
      </c>
      <c r="AK8" s="378">
        <v>0</v>
      </c>
    </row>
    <row r="9" spans="1:37" ht="12.75">
      <c r="A9" s="329" t="s">
        <v>67</v>
      </c>
      <c r="B9" s="359">
        <v>2</v>
      </c>
      <c r="C9" s="361" t="str">
        <f>IF($B9="","",VLOOKUP($B9,'35elő'!$A$7:$O$22,5))</f>
        <v>760804</v>
      </c>
      <c r="D9" s="361">
        <f>IF($B9="","",VLOOKUP($B9,'35elő'!$A$7:$O$22,15))</f>
        <v>0</v>
      </c>
      <c r="E9" s="442" t="str">
        <f>UPPER(IF($B9="","",VLOOKUP($B9,'35elő'!$A$7:$O$22,2)))</f>
        <v>SZENTKIRÁLYI</v>
      </c>
      <c r="F9" s="442"/>
      <c r="G9" s="442" t="str">
        <f>IF($B9="","",VLOOKUP($B9,'35elő'!$A$7:$O$22,3))</f>
        <v>Csaba</v>
      </c>
      <c r="H9" s="442"/>
      <c r="I9" s="362">
        <f>IF($B9="","",VLOOKUP($B9,'35elő'!$A$7:$O$22,4))</f>
        <v>0</v>
      </c>
      <c r="J9" s="308"/>
      <c r="K9" s="381">
        <v>3</v>
      </c>
      <c r="L9" s="458">
        <v>35</v>
      </c>
      <c r="M9" s="382"/>
      <c r="N9" s="322"/>
      <c r="O9" s="322"/>
      <c r="P9" s="322"/>
      <c r="Q9" s="322"/>
      <c r="R9" s="322"/>
      <c r="S9" s="322"/>
      <c r="Y9" s="374"/>
      <c r="Z9" s="374"/>
      <c r="AA9" s="374" t="s">
        <v>89</v>
      </c>
      <c r="AB9" s="378">
        <v>10</v>
      </c>
      <c r="AC9" s="378">
        <v>6</v>
      </c>
      <c r="AD9" s="378">
        <v>4</v>
      </c>
      <c r="AE9" s="378">
        <v>2</v>
      </c>
      <c r="AF9" s="378">
        <v>1</v>
      </c>
      <c r="AG9" s="378">
        <v>0</v>
      </c>
      <c r="AH9" s="378">
        <v>0</v>
      </c>
      <c r="AI9" s="378">
        <v>0</v>
      </c>
      <c r="AJ9" s="378">
        <v>0</v>
      </c>
      <c r="AK9" s="378">
        <v>0</v>
      </c>
    </row>
    <row r="10" spans="1:37" ht="12.75">
      <c r="A10" s="329"/>
      <c r="B10" s="360"/>
      <c r="C10" s="363"/>
      <c r="D10" s="363"/>
      <c r="E10" s="363"/>
      <c r="F10" s="363"/>
      <c r="G10" s="363"/>
      <c r="H10" s="363"/>
      <c r="I10" s="363"/>
      <c r="J10" s="308"/>
      <c r="K10" s="329"/>
      <c r="L10" s="459"/>
      <c r="M10" s="383"/>
      <c r="N10" s="322"/>
      <c r="O10" s="322"/>
      <c r="P10" s="322"/>
      <c r="Q10" s="322"/>
      <c r="R10" s="322"/>
      <c r="S10" s="322"/>
      <c r="Y10" s="374"/>
      <c r="Z10" s="374"/>
      <c r="AA10" s="374" t="s">
        <v>90</v>
      </c>
      <c r="AB10" s="378">
        <v>6</v>
      </c>
      <c r="AC10" s="378">
        <v>3</v>
      </c>
      <c r="AD10" s="378">
        <v>2</v>
      </c>
      <c r="AE10" s="378">
        <v>1</v>
      </c>
      <c r="AF10" s="378">
        <v>0</v>
      </c>
      <c r="AG10" s="378">
        <v>0</v>
      </c>
      <c r="AH10" s="378">
        <v>0</v>
      </c>
      <c r="AI10" s="378">
        <v>0</v>
      </c>
      <c r="AJ10" s="378">
        <v>0</v>
      </c>
      <c r="AK10" s="378">
        <v>0</v>
      </c>
    </row>
    <row r="11" spans="1:37" ht="12.75">
      <c r="A11" s="329" t="s">
        <v>68</v>
      </c>
      <c r="B11" s="359">
        <v>3</v>
      </c>
      <c r="C11" s="361" t="str">
        <f>IF($B11="","",VLOOKUP($B11,'35elő'!$A$7:$O$22,5))</f>
        <v>800106</v>
      </c>
      <c r="D11" s="361">
        <f>IF($B11="","",VLOOKUP($B11,'35elő'!$A$7:$O$22,15))</f>
        <v>0</v>
      </c>
      <c r="E11" s="442" t="str">
        <f>UPPER(IF($B11="","",VLOOKUP($B11,'35elő'!$A$7:$O$22,2)))</f>
        <v>ALMÁSI</v>
      </c>
      <c r="F11" s="442"/>
      <c r="G11" s="442" t="str">
        <f>IF($B11="","",VLOOKUP($B11,'35elő'!$A$7:$O$22,3))</f>
        <v>Zoltán</v>
      </c>
      <c r="H11" s="442"/>
      <c r="I11" s="362">
        <f>IF($B11="","",VLOOKUP($B11,'35elő'!$A$7:$O$22,4))</f>
        <v>0</v>
      </c>
      <c r="J11" s="308"/>
      <c r="K11" s="381">
        <v>1</v>
      </c>
      <c r="L11" s="458">
        <v>75</v>
      </c>
      <c r="M11" s="382"/>
      <c r="N11" s="322"/>
      <c r="O11" s="322"/>
      <c r="P11" s="322"/>
      <c r="Q11" s="322"/>
      <c r="R11" s="322"/>
      <c r="S11" s="322"/>
      <c r="Y11" s="374"/>
      <c r="Z11" s="374"/>
      <c r="AA11" s="374" t="s">
        <v>95</v>
      </c>
      <c r="AB11" s="378">
        <v>3</v>
      </c>
      <c r="AC11" s="378">
        <v>2</v>
      </c>
      <c r="AD11" s="378">
        <v>1</v>
      </c>
      <c r="AE11" s="378">
        <v>0</v>
      </c>
      <c r="AF11" s="378">
        <v>0</v>
      </c>
      <c r="AG11" s="378">
        <v>0</v>
      </c>
      <c r="AH11" s="378">
        <v>0</v>
      </c>
      <c r="AI11" s="378">
        <v>0</v>
      </c>
      <c r="AJ11" s="378">
        <v>0</v>
      </c>
      <c r="AK11" s="378">
        <v>0</v>
      </c>
    </row>
    <row r="12" spans="1:37" ht="12.75">
      <c r="A12" s="329"/>
      <c r="B12" s="360"/>
      <c r="C12" s="363"/>
      <c r="D12" s="363"/>
      <c r="E12" s="363"/>
      <c r="F12" s="363"/>
      <c r="G12" s="363"/>
      <c r="H12" s="363"/>
      <c r="I12" s="363"/>
      <c r="J12" s="308"/>
      <c r="K12" s="357"/>
      <c r="L12" s="460"/>
      <c r="M12" s="384"/>
      <c r="Y12" s="374"/>
      <c r="Z12" s="374"/>
      <c r="AA12" s="374" t="s">
        <v>91</v>
      </c>
      <c r="AB12" s="379">
        <v>0</v>
      </c>
      <c r="AC12" s="379">
        <v>0</v>
      </c>
      <c r="AD12" s="379">
        <v>0</v>
      </c>
      <c r="AE12" s="379">
        <v>0</v>
      </c>
      <c r="AF12" s="379">
        <v>0</v>
      </c>
      <c r="AG12" s="379">
        <v>0</v>
      </c>
      <c r="AH12" s="379">
        <v>0</v>
      </c>
      <c r="AI12" s="379">
        <v>0</v>
      </c>
      <c r="AJ12" s="379">
        <v>0</v>
      </c>
      <c r="AK12" s="379">
        <v>0</v>
      </c>
    </row>
    <row r="13" spans="1:37" ht="12.75">
      <c r="A13" s="329" t="s">
        <v>73</v>
      </c>
      <c r="B13" s="359">
        <v>4</v>
      </c>
      <c r="C13" s="361" t="str">
        <f>IF($B13="","",VLOOKUP($B13,'35elő'!$A$7:$O$22,5))</f>
        <v>760204</v>
      </c>
      <c r="D13" s="361">
        <f>IF($B13="","",VLOOKUP($B13,'35elő'!$A$7:$O$22,15))</f>
        <v>0</v>
      </c>
      <c r="E13" s="442" t="str">
        <f>UPPER(IF($B13="","",VLOOKUP($B13,'35elő'!$A$7:$O$22,2)))</f>
        <v>HALÁSZY</v>
      </c>
      <c r="F13" s="442"/>
      <c r="G13" s="442" t="str">
        <f>IF($B13="","",VLOOKUP($B13,'35elő'!$A$7:$O$22,3))</f>
        <v>Tamás</v>
      </c>
      <c r="H13" s="442"/>
      <c r="I13" s="433" t="s">
        <v>116</v>
      </c>
      <c r="J13" s="308"/>
      <c r="K13" s="381">
        <v>2</v>
      </c>
      <c r="L13" s="458">
        <v>50</v>
      </c>
      <c r="M13" s="382"/>
      <c r="Y13" s="374"/>
      <c r="Z13" s="374"/>
      <c r="AA13" s="374" t="s">
        <v>92</v>
      </c>
      <c r="AB13" s="379">
        <v>0</v>
      </c>
      <c r="AC13" s="379">
        <v>0</v>
      </c>
      <c r="AD13" s="379">
        <v>0</v>
      </c>
      <c r="AE13" s="379">
        <v>0</v>
      </c>
      <c r="AF13" s="379">
        <v>0</v>
      </c>
      <c r="AG13" s="379">
        <v>0</v>
      </c>
      <c r="AH13" s="379">
        <v>0</v>
      </c>
      <c r="AI13" s="379">
        <v>0</v>
      </c>
      <c r="AJ13" s="379">
        <v>0</v>
      </c>
      <c r="AK13" s="379">
        <v>0</v>
      </c>
    </row>
    <row r="14" spans="1:37" ht="12.75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</row>
    <row r="15" spans="1:37" ht="12.75">
      <c r="A15" s="308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308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</row>
    <row r="16" spans="1:37" ht="12.75">
      <c r="A16" s="308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308"/>
      <c r="Y16" s="374"/>
      <c r="Z16" s="374"/>
      <c r="AA16" s="374" t="s">
        <v>66</v>
      </c>
      <c r="AB16" s="374">
        <v>300</v>
      </c>
      <c r="AC16" s="374">
        <v>250</v>
      </c>
      <c r="AD16" s="374">
        <v>220</v>
      </c>
      <c r="AE16" s="374">
        <v>180</v>
      </c>
      <c r="AF16" s="374">
        <v>160</v>
      </c>
      <c r="AG16" s="374">
        <v>150</v>
      </c>
      <c r="AH16" s="374">
        <v>140</v>
      </c>
      <c r="AI16" s="374">
        <v>130</v>
      </c>
      <c r="AJ16" s="374">
        <v>120</v>
      </c>
      <c r="AK16" s="374">
        <v>110</v>
      </c>
    </row>
    <row r="17" spans="1:37" ht="12.75">
      <c r="A17" s="308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308"/>
      <c r="Y17" s="374"/>
      <c r="Z17" s="374"/>
      <c r="AA17" s="374" t="s">
        <v>83</v>
      </c>
      <c r="AB17" s="374">
        <v>250</v>
      </c>
      <c r="AC17" s="374">
        <v>200</v>
      </c>
      <c r="AD17" s="374">
        <v>160</v>
      </c>
      <c r="AE17" s="374">
        <v>140</v>
      </c>
      <c r="AF17" s="374">
        <v>120</v>
      </c>
      <c r="AG17" s="374">
        <v>110</v>
      </c>
      <c r="AH17" s="374">
        <v>100</v>
      </c>
      <c r="AI17" s="374">
        <v>90</v>
      </c>
      <c r="AJ17" s="374">
        <v>80</v>
      </c>
      <c r="AK17" s="374">
        <v>70</v>
      </c>
    </row>
    <row r="18" spans="1:37" ht="18.75" customHeight="1">
      <c r="A18" s="308"/>
      <c r="B18" s="440"/>
      <c r="C18" s="440"/>
      <c r="D18" s="441" t="str">
        <f>E7</f>
        <v>HALMY</v>
      </c>
      <c r="E18" s="441"/>
      <c r="F18" s="441" t="str">
        <f>E9</f>
        <v>SZENTKIRÁLYI</v>
      </c>
      <c r="G18" s="441"/>
      <c r="H18" s="441" t="str">
        <f>E11</f>
        <v>ALMÁSI</v>
      </c>
      <c r="I18" s="441"/>
      <c r="J18" s="441" t="str">
        <f>E13</f>
        <v>HALÁSZY</v>
      </c>
      <c r="K18" s="441"/>
      <c r="L18" s="436"/>
      <c r="M18" s="308"/>
      <c r="Y18" s="374"/>
      <c r="Z18" s="374"/>
      <c r="AA18" s="374" t="s">
        <v>84</v>
      </c>
      <c r="AB18" s="374">
        <v>200</v>
      </c>
      <c r="AC18" s="374">
        <v>150</v>
      </c>
      <c r="AD18" s="374">
        <v>130</v>
      </c>
      <c r="AE18" s="374">
        <v>110</v>
      </c>
      <c r="AF18" s="374">
        <v>95</v>
      </c>
      <c r="AG18" s="374">
        <v>80</v>
      </c>
      <c r="AH18" s="374">
        <v>70</v>
      </c>
      <c r="AI18" s="374">
        <v>60</v>
      </c>
      <c r="AJ18" s="374">
        <v>55</v>
      </c>
      <c r="AK18" s="374">
        <v>50</v>
      </c>
    </row>
    <row r="19" spans="1:37" ht="18.75" customHeight="1">
      <c r="A19" s="364" t="s">
        <v>66</v>
      </c>
      <c r="B19" s="444" t="str">
        <f>E7</f>
        <v>HALMY</v>
      </c>
      <c r="C19" s="444"/>
      <c r="D19" s="443"/>
      <c r="E19" s="443"/>
      <c r="F19" s="445" t="s">
        <v>210</v>
      </c>
      <c r="G19" s="445"/>
      <c r="H19" s="445" t="s">
        <v>211</v>
      </c>
      <c r="I19" s="445"/>
      <c r="J19" s="441" t="s">
        <v>211</v>
      </c>
      <c r="K19" s="441"/>
      <c r="L19" s="436"/>
      <c r="M19" s="308"/>
      <c r="Y19" s="374"/>
      <c r="Z19" s="374"/>
      <c r="AA19" s="374" t="s">
        <v>85</v>
      </c>
      <c r="AB19" s="374">
        <v>150</v>
      </c>
      <c r="AC19" s="374">
        <v>120</v>
      </c>
      <c r="AD19" s="374">
        <v>100</v>
      </c>
      <c r="AE19" s="374">
        <v>80</v>
      </c>
      <c r="AF19" s="374">
        <v>70</v>
      </c>
      <c r="AG19" s="374">
        <v>60</v>
      </c>
      <c r="AH19" s="374">
        <v>55</v>
      </c>
      <c r="AI19" s="374">
        <v>50</v>
      </c>
      <c r="AJ19" s="374">
        <v>45</v>
      </c>
      <c r="AK19" s="374">
        <v>40</v>
      </c>
    </row>
    <row r="20" spans="1:37" ht="18.75" customHeight="1">
      <c r="A20" s="364" t="s">
        <v>67</v>
      </c>
      <c r="B20" s="444" t="str">
        <f>E9</f>
        <v>SZENTKIRÁLYI</v>
      </c>
      <c r="C20" s="444"/>
      <c r="D20" s="445" t="s">
        <v>209</v>
      </c>
      <c r="E20" s="445"/>
      <c r="F20" s="443"/>
      <c r="G20" s="443"/>
      <c r="H20" s="445" t="s">
        <v>208</v>
      </c>
      <c r="I20" s="445"/>
      <c r="J20" s="445" t="s">
        <v>208</v>
      </c>
      <c r="K20" s="445"/>
      <c r="L20" s="436"/>
      <c r="M20" s="308"/>
      <c r="Y20" s="374"/>
      <c r="Z20" s="374"/>
      <c r="AA20" s="374" t="s">
        <v>86</v>
      </c>
      <c r="AB20" s="374">
        <v>120</v>
      </c>
      <c r="AC20" s="374">
        <v>90</v>
      </c>
      <c r="AD20" s="374">
        <v>65</v>
      </c>
      <c r="AE20" s="374">
        <v>55</v>
      </c>
      <c r="AF20" s="374">
        <v>50</v>
      </c>
      <c r="AG20" s="374">
        <v>45</v>
      </c>
      <c r="AH20" s="374">
        <v>40</v>
      </c>
      <c r="AI20" s="374">
        <v>35</v>
      </c>
      <c r="AJ20" s="374">
        <v>25</v>
      </c>
      <c r="AK20" s="374">
        <v>20</v>
      </c>
    </row>
    <row r="21" spans="1:37" ht="18.75" customHeight="1">
      <c r="A21" s="364" t="s">
        <v>68</v>
      </c>
      <c r="B21" s="444" t="str">
        <f>E11</f>
        <v>ALMÁSI</v>
      </c>
      <c r="C21" s="444"/>
      <c r="D21" s="445" t="s">
        <v>212</v>
      </c>
      <c r="E21" s="445"/>
      <c r="F21" s="445" t="s">
        <v>207</v>
      </c>
      <c r="G21" s="445"/>
      <c r="H21" s="443"/>
      <c r="I21" s="443"/>
      <c r="J21" s="445" t="s">
        <v>224</v>
      </c>
      <c r="K21" s="445"/>
      <c r="L21" s="436"/>
      <c r="M21" s="308"/>
      <c r="Y21" s="374"/>
      <c r="Z21" s="374"/>
      <c r="AA21" s="374" t="s">
        <v>87</v>
      </c>
      <c r="AB21" s="374">
        <v>90</v>
      </c>
      <c r="AC21" s="374">
        <v>60</v>
      </c>
      <c r="AD21" s="374">
        <v>45</v>
      </c>
      <c r="AE21" s="374">
        <v>34</v>
      </c>
      <c r="AF21" s="374">
        <v>27</v>
      </c>
      <c r="AG21" s="374">
        <v>22</v>
      </c>
      <c r="AH21" s="374">
        <v>18</v>
      </c>
      <c r="AI21" s="374">
        <v>15</v>
      </c>
      <c r="AJ21" s="374">
        <v>12</v>
      </c>
      <c r="AK21" s="374">
        <v>9</v>
      </c>
    </row>
    <row r="22" spans="1:37" ht="18.75" customHeight="1">
      <c r="A22" s="364" t="s">
        <v>73</v>
      </c>
      <c r="B22" s="444" t="str">
        <f>E13</f>
        <v>HALÁSZY</v>
      </c>
      <c r="C22" s="444"/>
      <c r="D22" s="445" t="s">
        <v>212</v>
      </c>
      <c r="E22" s="445"/>
      <c r="F22" s="445" t="s">
        <v>207</v>
      </c>
      <c r="G22" s="445"/>
      <c r="H22" s="441" t="s">
        <v>225</v>
      </c>
      <c r="I22" s="441"/>
      <c r="J22" s="443"/>
      <c r="K22" s="443"/>
      <c r="L22" s="436"/>
      <c r="M22" s="308"/>
      <c r="Y22" s="374"/>
      <c r="Z22" s="374"/>
      <c r="AA22" s="374" t="s">
        <v>88</v>
      </c>
      <c r="AB22" s="374">
        <v>60</v>
      </c>
      <c r="AC22" s="374">
        <v>40</v>
      </c>
      <c r="AD22" s="374">
        <v>30</v>
      </c>
      <c r="AE22" s="374">
        <v>20</v>
      </c>
      <c r="AF22" s="374">
        <v>18</v>
      </c>
      <c r="AG22" s="374">
        <v>15</v>
      </c>
      <c r="AH22" s="374">
        <v>12</v>
      </c>
      <c r="AI22" s="374">
        <v>10</v>
      </c>
      <c r="AJ22" s="374">
        <v>8</v>
      </c>
      <c r="AK22" s="374">
        <v>6</v>
      </c>
    </row>
    <row r="23" spans="1:37" ht="12.75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Y23" s="374"/>
      <c r="Z23" s="374"/>
      <c r="AA23" s="374" t="s">
        <v>89</v>
      </c>
      <c r="AB23" s="374">
        <v>40</v>
      </c>
      <c r="AC23" s="374">
        <v>25</v>
      </c>
      <c r="AD23" s="374">
        <v>18</v>
      </c>
      <c r="AE23" s="374">
        <v>13</v>
      </c>
      <c r="AF23" s="374">
        <v>8</v>
      </c>
      <c r="AG23" s="374">
        <v>7</v>
      </c>
      <c r="AH23" s="374">
        <v>6</v>
      </c>
      <c r="AI23" s="374">
        <v>5</v>
      </c>
      <c r="AJ23" s="374">
        <v>4</v>
      </c>
      <c r="AK23" s="374">
        <v>3</v>
      </c>
    </row>
    <row r="24" spans="1:37" ht="12.75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Y24" s="374"/>
      <c r="Z24" s="374"/>
      <c r="AA24" s="374" t="s">
        <v>90</v>
      </c>
      <c r="AB24" s="374">
        <v>25</v>
      </c>
      <c r="AC24" s="374">
        <v>15</v>
      </c>
      <c r="AD24" s="374">
        <v>13</v>
      </c>
      <c r="AE24" s="374">
        <v>7</v>
      </c>
      <c r="AF24" s="374">
        <v>6</v>
      </c>
      <c r="AG24" s="374">
        <v>5</v>
      </c>
      <c r="AH24" s="374">
        <v>4</v>
      </c>
      <c r="AI24" s="374">
        <v>3</v>
      </c>
      <c r="AJ24" s="374">
        <v>2</v>
      </c>
      <c r="AK24" s="374">
        <v>1</v>
      </c>
    </row>
    <row r="25" spans="1:37" ht="12.75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Y25" s="374"/>
      <c r="Z25" s="374"/>
      <c r="AA25" s="374" t="s">
        <v>95</v>
      </c>
      <c r="AB25" s="374">
        <v>15</v>
      </c>
      <c r="AC25" s="374">
        <v>10</v>
      </c>
      <c r="AD25" s="374">
        <v>8</v>
      </c>
      <c r="AE25" s="374">
        <v>4</v>
      </c>
      <c r="AF25" s="374">
        <v>3</v>
      </c>
      <c r="AG25" s="374">
        <v>2</v>
      </c>
      <c r="AH25" s="374">
        <v>1</v>
      </c>
      <c r="AI25" s="374">
        <v>0</v>
      </c>
      <c r="AJ25" s="374">
        <v>0</v>
      </c>
      <c r="AK25" s="374">
        <v>0</v>
      </c>
    </row>
    <row r="26" spans="1:37" ht="12.75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Y26" s="374"/>
      <c r="Z26" s="374"/>
      <c r="AA26" s="374" t="s">
        <v>91</v>
      </c>
      <c r="AB26" s="374">
        <v>10</v>
      </c>
      <c r="AC26" s="374">
        <v>6</v>
      </c>
      <c r="AD26" s="374">
        <v>4</v>
      </c>
      <c r="AE26" s="374">
        <v>2</v>
      </c>
      <c r="AF26" s="374">
        <v>1</v>
      </c>
      <c r="AG26" s="374">
        <v>0</v>
      </c>
      <c r="AH26" s="374">
        <v>0</v>
      </c>
      <c r="AI26" s="374">
        <v>0</v>
      </c>
      <c r="AJ26" s="374">
        <v>0</v>
      </c>
      <c r="AK26" s="374">
        <v>0</v>
      </c>
    </row>
    <row r="27" spans="1:37" ht="12.75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Y27" s="374"/>
      <c r="Z27" s="374"/>
      <c r="AA27" s="374" t="s">
        <v>92</v>
      </c>
      <c r="AB27" s="374">
        <v>3</v>
      </c>
      <c r="AC27" s="374">
        <v>2</v>
      </c>
      <c r="AD27" s="374">
        <v>1</v>
      </c>
      <c r="AE27" s="374">
        <v>0</v>
      </c>
      <c r="AF27" s="374">
        <v>0</v>
      </c>
      <c r="AG27" s="374">
        <v>0</v>
      </c>
      <c r="AH27" s="374">
        <v>0</v>
      </c>
      <c r="AI27" s="374">
        <v>0</v>
      </c>
      <c r="AJ27" s="374">
        <v>0</v>
      </c>
      <c r="AK27" s="374">
        <v>0</v>
      </c>
    </row>
    <row r="28" spans="1:13" ht="12.75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</row>
    <row r="29" spans="1:13" ht="12.75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</row>
    <row r="30" spans="1:13" ht="12.75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</row>
    <row r="31" spans="1:13" ht="12.75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1:19" ht="12.75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7"/>
      <c r="M32" s="308"/>
      <c r="O32" s="322"/>
      <c r="P32" s="322"/>
      <c r="Q32" s="322"/>
      <c r="R32" s="322"/>
      <c r="S32" s="322"/>
    </row>
    <row r="33" spans="1:19" ht="12.75">
      <c r="A33" s="182" t="s">
        <v>44</v>
      </c>
      <c r="B33" s="183"/>
      <c r="C33" s="271"/>
      <c r="D33" s="336" t="s">
        <v>5</v>
      </c>
      <c r="E33" s="337" t="s">
        <v>46</v>
      </c>
      <c r="F33" s="355"/>
      <c r="G33" s="336" t="s">
        <v>5</v>
      </c>
      <c r="H33" s="337" t="s">
        <v>55</v>
      </c>
      <c r="I33" s="219"/>
      <c r="J33" s="337" t="s">
        <v>56</v>
      </c>
      <c r="K33" s="218" t="s">
        <v>57</v>
      </c>
      <c r="L33" s="33"/>
      <c r="M33" s="355"/>
      <c r="O33" s="322"/>
      <c r="P33" s="330"/>
      <c r="Q33" s="330"/>
      <c r="R33" s="331"/>
      <c r="S33" s="322"/>
    </row>
    <row r="34" spans="1:19" ht="12.75">
      <c r="A34" s="312" t="s">
        <v>45</v>
      </c>
      <c r="B34" s="313"/>
      <c r="C34" s="314"/>
      <c r="D34" s="338"/>
      <c r="E34" s="446"/>
      <c r="F34" s="446"/>
      <c r="G34" s="349" t="s">
        <v>6</v>
      </c>
      <c r="H34" s="313"/>
      <c r="I34" s="339"/>
      <c r="J34" s="350"/>
      <c r="K34" s="310" t="s">
        <v>47</v>
      </c>
      <c r="L34" s="356"/>
      <c r="M34" s="340"/>
      <c r="O34" s="322"/>
      <c r="P34" s="332"/>
      <c r="Q34" s="332"/>
      <c r="R34" s="333"/>
      <c r="S34" s="322"/>
    </row>
    <row r="35" spans="1:19" ht="12.75">
      <c r="A35" s="315" t="s">
        <v>54</v>
      </c>
      <c r="B35" s="217"/>
      <c r="C35" s="316"/>
      <c r="D35" s="341"/>
      <c r="E35" s="447"/>
      <c r="F35" s="447"/>
      <c r="G35" s="351" t="s">
        <v>7</v>
      </c>
      <c r="H35" s="342"/>
      <c r="I35" s="343"/>
      <c r="J35" s="85"/>
      <c r="K35" s="353"/>
      <c r="L35" s="307"/>
      <c r="M35" s="348"/>
      <c r="O35" s="322"/>
      <c r="P35" s="333"/>
      <c r="Q35" s="334"/>
      <c r="R35" s="333"/>
      <c r="S35" s="322"/>
    </row>
    <row r="36" spans="1:19" ht="12.75">
      <c r="A36" s="233"/>
      <c r="B36" s="234"/>
      <c r="C36" s="235"/>
      <c r="D36" s="341"/>
      <c r="E36" s="345"/>
      <c r="F36" s="346"/>
      <c r="G36" s="351" t="s">
        <v>8</v>
      </c>
      <c r="H36" s="342"/>
      <c r="I36" s="343"/>
      <c r="J36" s="85"/>
      <c r="K36" s="310" t="s">
        <v>48</v>
      </c>
      <c r="L36" s="356"/>
      <c r="M36" s="340"/>
      <c r="O36" s="322"/>
      <c r="P36" s="332"/>
      <c r="Q36" s="332"/>
      <c r="R36" s="333"/>
      <c r="S36" s="322"/>
    </row>
    <row r="37" spans="1:19" ht="12.75">
      <c r="A37" s="208"/>
      <c r="B37" s="264"/>
      <c r="C37" s="209"/>
      <c r="D37" s="341"/>
      <c r="E37" s="345"/>
      <c r="F37" s="346"/>
      <c r="G37" s="351" t="s">
        <v>9</v>
      </c>
      <c r="H37" s="342"/>
      <c r="I37" s="343"/>
      <c r="J37" s="85"/>
      <c r="K37" s="354"/>
      <c r="L37" s="346"/>
      <c r="M37" s="344"/>
      <c r="O37" s="322"/>
      <c r="P37" s="333"/>
      <c r="Q37" s="334"/>
      <c r="R37" s="333"/>
      <c r="S37" s="322"/>
    </row>
    <row r="38" spans="1:19" ht="12.75">
      <c r="A38" s="221"/>
      <c r="B38" s="236"/>
      <c r="C38" s="270"/>
      <c r="D38" s="341"/>
      <c r="E38" s="345"/>
      <c r="F38" s="346"/>
      <c r="G38" s="351" t="s">
        <v>10</v>
      </c>
      <c r="H38" s="342"/>
      <c r="I38" s="343"/>
      <c r="J38" s="85"/>
      <c r="K38" s="315"/>
      <c r="L38" s="307"/>
      <c r="M38" s="348"/>
      <c r="O38" s="322"/>
      <c r="P38" s="333"/>
      <c r="Q38" s="334"/>
      <c r="R38" s="333"/>
      <c r="S38" s="322"/>
    </row>
    <row r="39" spans="1:19" ht="12.75">
      <c r="A39" s="222"/>
      <c r="B39" s="239"/>
      <c r="C39" s="209"/>
      <c r="D39" s="341"/>
      <c r="E39" s="345"/>
      <c r="F39" s="346"/>
      <c r="G39" s="351" t="s">
        <v>11</v>
      </c>
      <c r="H39" s="342"/>
      <c r="I39" s="343"/>
      <c r="J39" s="85"/>
      <c r="K39" s="310" t="s">
        <v>34</v>
      </c>
      <c r="L39" s="356"/>
      <c r="M39" s="340"/>
      <c r="O39" s="322"/>
      <c r="P39" s="332"/>
      <c r="Q39" s="332"/>
      <c r="R39" s="333"/>
      <c r="S39" s="322"/>
    </row>
    <row r="40" spans="1:19" ht="12.75">
      <c r="A40" s="222"/>
      <c r="B40" s="239"/>
      <c r="C40" s="231"/>
      <c r="D40" s="341"/>
      <c r="E40" s="345"/>
      <c r="F40" s="346"/>
      <c r="G40" s="351" t="s">
        <v>12</v>
      </c>
      <c r="H40" s="342"/>
      <c r="I40" s="343"/>
      <c r="J40" s="85"/>
      <c r="K40" s="354"/>
      <c r="L40" s="346"/>
      <c r="M40" s="344"/>
      <c r="O40" s="322"/>
      <c r="P40" s="333"/>
      <c r="Q40" s="334"/>
      <c r="R40" s="333"/>
      <c r="S40" s="322"/>
    </row>
    <row r="41" spans="1:19" ht="12.75">
      <c r="A41" s="223"/>
      <c r="B41" s="220"/>
      <c r="C41" s="232"/>
      <c r="D41" s="347"/>
      <c r="E41" s="211"/>
      <c r="F41" s="307"/>
      <c r="G41" s="352" t="s">
        <v>13</v>
      </c>
      <c r="H41" s="217"/>
      <c r="I41" s="311"/>
      <c r="J41" s="213"/>
      <c r="K41" s="315" t="str">
        <f>M4</f>
        <v>Kádár László</v>
      </c>
      <c r="L41" s="307"/>
      <c r="M41" s="348"/>
      <c r="O41" s="322"/>
      <c r="P41" s="333"/>
      <c r="Q41" s="334"/>
      <c r="R41" s="335"/>
      <c r="S41" s="322"/>
    </row>
    <row r="42" spans="15:19" ht="12.75">
      <c r="O42" s="322"/>
      <c r="P42" s="322"/>
      <c r="Q42" s="322"/>
      <c r="R42" s="322"/>
      <c r="S42" s="322"/>
    </row>
    <row r="43" spans="15:19" ht="12.75">
      <c r="O43" s="322"/>
      <c r="P43" s="322"/>
      <c r="Q43" s="322"/>
      <c r="R43" s="322"/>
      <c r="S43" s="322"/>
    </row>
  </sheetData>
  <sheetProtection/>
  <mergeCells count="37"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  <mergeCell ref="E34:F34"/>
    <mergeCell ref="E35:F35"/>
    <mergeCell ref="E7:F7"/>
    <mergeCell ref="E9:F9"/>
    <mergeCell ref="E11:F11"/>
    <mergeCell ref="E13:F13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conditionalFormatting sqref="E7 E9 E11 E13">
    <cfRule type="cellIs" priority="1" dxfId="0" operator="equal" stopIfTrue="1">
      <formula>"Bye"</formula>
    </cfRule>
  </conditionalFormatting>
  <conditionalFormatting sqref="R41">
    <cfRule type="expression" priority="2" dxfId="2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B7" sqref="B7:E17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09" customWidth="1"/>
    <col min="6" max="6" width="6.140625" style="93" hidden="1" customWidth="1"/>
    <col min="7" max="7" width="35.00390625" style="93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2" t="str">
        <f>Altalanos!$A$6</f>
        <v>Szentes Béla Emlékverseny 2020</v>
      </c>
      <c r="B1" s="87"/>
      <c r="C1" s="87"/>
      <c r="D1" s="237"/>
      <c r="E1" s="260" t="s">
        <v>53</v>
      </c>
      <c r="F1" s="249"/>
      <c r="G1" s="250"/>
      <c r="H1" s="251"/>
      <c r="I1" s="251"/>
      <c r="J1" s="252"/>
      <c r="K1" s="252"/>
      <c r="L1" s="252"/>
      <c r="M1" s="252"/>
      <c r="N1" s="252"/>
      <c r="O1" s="252"/>
      <c r="P1" s="252"/>
      <c r="Q1" s="253"/>
    </row>
    <row r="2" spans="2:17" ht="13.5" thickBot="1">
      <c r="B2" s="89" t="s">
        <v>52</v>
      </c>
      <c r="C2" s="420" t="str">
        <f>Altalanos!$B$8</f>
        <v>Fe45+</v>
      </c>
      <c r="D2" s="106"/>
      <c r="E2" s="260" t="s">
        <v>35</v>
      </c>
      <c r="F2" s="94"/>
      <c r="G2" s="94"/>
      <c r="H2" s="400"/>
      <c r="I2" s="400"/>
      <c r="J2" s="88"/>
      <c r="K2" s="88"/>
      <c r="L2" s="88"/>
      <c r="M2" s="88"/>
      <c r="N2" s="100"/>
      <c r="O2" s="82"/>
      <c r="P2" s="82"/>
      <c r="Q2" s="100"/>
    </row>
    <row r="3" spans="1:17" s="2" customFormat="1" ht="13.5" thickBot="1">
      <c r="A3" s="393" t="s">
        <v>51</v>
      </c>
      <c r="B3" s="398"/>
      <c r="C3" s="398"/>
      <c r="D3" s="398"/>
      <c r="E3" s="398"/>
      <c r="F3" s="398"/>
      <c r="G3" s="398"/>
      <c r="H3" s="398"/>
      <c r="I3" s="399"/>
      <c r="J3" s="101"/>
      <c r="K3" s="107"/>
      <c r="L3" s="107"/>
      <c r="M3" s="107"/>
      <c r="N3" s="291" t="s">
        <v>34</v>
      </c>
      <c r="O3" s="102"/>
      <c r="P3" s="108"/>
      <c r="Q3" s="261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09"/>
      <c r="H4" s="411" t="s">
        <v>31</v>
      </c>
      <c r="I4" s="405"/>
      <c r="J4" s="110"/>
      <c r="K4" s="111"/>
      <c r="L4" s="111"/>
      <c r="M4" s="111"/>
      <c r="N4" s="110"/>
      <c r="O4" s="262"/>
      <c r="P4" s="262"/>
      <c r="Q4" s="112"/>
    </row>
    <row r="5" spans="1:17" s="2" customFormat="1" ht="13.5" thickBot="1">
      <c r="A5" s="254" t="str">
        <f>Altalanos!$A$10</f>
        <v>2020.07.17-19</v>
      </c>
      <c r="B5" s="254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87" t="str">
        <f>Altalanos!$E$10</f>
        <v>Kádár László</v>
      </c>
      <c r="I5" s="412"/>
      <c r="J5" s="113"/>
      <c r="K5" s="84"/>
      <c r="L5" s="84"/>
      <c r="M5" s="84"/>
      <c r="N5" s="113"/>
      <c r="O5" s="91"/>
      <c r="P5" s="91"/>
      <c r="Q5" s="415"/>
    </row>
    <row r="6" spans="1:17" ht="30" customHeight="1" thickBot="1">
      <c r="A6" s="240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102</v>
      </c>
      <c r="H6" s="401" t="s">
        <v>38</v>
      </c>
      <c r="I6" s="402"/>
      <c r="J6" s="244" t="s">
        <v>17</v>
      </c>
      <c r="K6" s="105" t="s">
        <v>15</v>
      </c>
      <c r="L6" s="246" t="s">
        <v>1</v>
      </c>
      <c r="M6" s="216" t="s">
        <v>16</v>
      </c>
      <c r="N6" s="277" t="s">
        <v>49</v>
      </c>
      <c r="O6" s="258" t="s">
        <v>39</v>
      </c>
      <c r="P6" s="259" t="s">
        <v>2</v>
      </c>
      <c r="Q6" s="104" t="s">
        <v>40</v>
      </c>
    </row>
    <row r="7" spans="1:17" s="11" customFormat="1" ht="18.75" customHeight="1">
      <c r="A7" s="248">
        <v>1</v>
      </c>
      <c r="B7" s="95" t="s">
        <v>117</v>
      </c>
      <c r="C7" s="95" t="s">
        <v>109</v>
      </c>
      <c r="D7" s="96"/>
      <c r="E7" s="263" t="s">
        <v>118</v>
      </c>
      <c r="F7" s="394"/>
      <c r="G7" s="395"/>
      <c r="H7" s="96"/>
      <c r="I7" s="96"/>
      <c r="J7" s="245"/>
      <c r="K7" s="243"/>
      <c r="L7" s="247"/>
      <c r="M7" s="243"/>
      <c r="N7" s="238"/>
      <c r="O7" s="417">
        <v>1</v>
      </c>
      <c r="P7" s="115"/>
      <c r="Q7" s="97"/>
    </row>
    <row r="8" spans="1:17" s="11" customFormat="1" ht="18.75" customHeight="1">
      <c r="A8" s="248">
        <v>2</v>
      </c>
      <c r="B8" s="95" t="s">
        <v>119</v>
      </c>
      <c r="C8" s="95" t="s">
        <v>120</v>
      </c>
      <c r="D8" s="96"/>
      <c r="E8" s="263" t="s">
        <v>121</v>
      </c>
      <c r="F8" s="396"/>
      <c r="G8" s="397"/>
      <c r="H8" s="96"/>
      <c r="I8" s="96"/>
      <c r="J8" s="245"/>
      <c r="K8" s="243"/>
      <c r="L8" s="247"/>
      <c r="M8" s="243"/>
      <c r="N8" s="238"/>
      <c r="O8" s="96">
        <v>2</v>
      </c>
      <c r="P8" s="115"/>
      <c r="Q8" s="97"/>
    </row>
    <row r="9" spans="1:17" s="11" customFormat="1" ht="18.75" customHeight="1">
      <c r="A9" s="248">
        <v>3</v>
      </c>
      <c r="B9" s="434" t="s">
        <v>139</v>
      </c>
      <c r="C9" s="95" t="s">
        <v>112</v>
      </c>
      <c r="D9" s="96"/>
      <c r="E9" s="263" t="s">
        <v>141</v>
      </c>
      <c r="F9" s="396"/>
      <c r="G9" s="397"/>
      <c r="H9" s="96"/>
      <c r="I9" s="96"/>
      <c r="J9" s="245"/>
      <c r="K9" s="243"/>
      <c r="L9" s="247"/>
      <c r="M9" s="243"/>
      <c r="N9" s="238"/>
      <c r="O9" s="96">
        <v>3</v>
      </c>
      <c r="P9" s="407"/>
      <c r="Q9" s="278"/>
    </row>
    <row r="10" spans="1:17" s="11" customFormat="1" ht="18.75" customHeight="1">
      <c r="A10" s="248">
        <v>4</v>
      </c>
      <c r="B10" s="95" t="s">
        <v>131</v>
      </c>
      <c r="C10" s="95" t="s">
        <v>132</v>
      </c>
      <c r="D10" s="96"/>
      <c r="E10" s="263" t="s">
        <v>133</v>
      </c>
      <c r="F10" s="396"/>
      <c r="G10" s="397"/>
      <c r="H10" s="96"/>
      <c r="I10" s="96"/>
      <c r="J10" s="245"/>
      <c r="K10" s="243"/>
      <c r="L10" s="247"/>
      <c r="M10" s="243"/>
      <c r="N10" s="238"/>
      <c r="O10" s="96">
        <v>4</v>
      </c>
      <c r="P10" s="406"/>
      <c r="Q10" s="403"/>
    </row>
    <row r="11" spans="1:17" s="11" customFormat="1" ht="18.75" customHeight="1">
      <c r="A11" s="248">
        <v>5</v>
      </c>
      <c r="B11" s="95" t="s">
        <v>122</v>
      </c>
      <c r="C11" s="95" t="s">
        <v>123</v>
      </c>
      <c r="D11" s="96"/>
      <c r="E11" s="263" t="s">
        <v>124</v>
      </c>
      <c r="F11" s="396"/>
      <c r="G11" s="397"/>
      <c r="H11" s="96"/>
      <c r="I11" s="96"/>
      <c r="J11" s="245"/>
      <c r="K11" s="243"/>
      <c r="L11" s="247"/>
      <c r="M11" s="243"/>
      <c r="N11" s="238"/>
      <c r="O11" s="96"/>
      <c r="P11" s="406"/>
      <c r="Q11" s="403"/>
    </row>
    <row r="12" spans="1:17" s="11" customFormat="1" ht="18.75" customHeight="1">
      <c r="A12" s="248">
        <v>6</v>
      </c>
      <c r="B12" s="95" t="s">
        <v>125</v>
      </c>
      <c r="C12" s="95" t="s">
        <v>126</v>
      </c>
      <c r="D12" s="96"/>
      <c r="E12" s="263" t="s">
        <v>127</v>
      </c>
      <c r="F12" s="396"/>
      <c r="G12" s="397"/>
      <c r="H12" s="96"/>
      <c r="I12" s="96"/>
      <c r="J12" s="245"/>
      <c r="K12" s="243"/>
      <c r="L12" s="247"/>
      <c r="M12" s="243"/>
      <c r="N12" s="238"/>
      <c r="O12" s="96"/>
      <c r="P12" s="406"/>
      <c r="Q12" s="403"/>
    </row>
    <row r="13" spans="1:17" s="11" customFormat="1" ht="18.75" customHeight="1">
      <c r="A13" s="248">
        <v>7</v>
      </c>
      <c r="B13" s="95" t="s">
        <v>128</v>
      </c>
      <c r="C13" s="95" t="s">
        <v>129</v>
      </c>
      <c r="D13" s="96"/>
      <c r="E13" s="263" t="s">
        <v>130</v>
      </c>
      <c r="F13" s="396"/>
      <c r="G13" s="397"/>
      <c r="H13" s="96"/>
      <c r="I13" s="96"/>
      <c r="J13" s="245"/>
      <c r="K13" s="243"/>
      <c r="L13" s="247"/>
      <c r="M13" s="243"/>
      <c r="N13" s="238"/>
      <c r="O13" s="96"/>
      <c r="P13" s="406"/>
      <c r="Q13" s="403"/>
    </row>
    <row r="14" spans="1:17" s="11" customFormat="1" ht="18.75" customHeight="1">
      <c r="A14" s="248">
        <v>8</v>
      </c>
      <c r="B14" s="95" t="s">
        <v>134</v>
      </c>
      <c r="C14" s="95" t="s">
        <v>135</v>
      </c>
      <c r="D14" s="96"/>
      <c r="E14" s="263" t="s">
        <v>136</v>
      </c>
      <c r="F14" s="396"/>
      <c r="G14" s="397"/>
      <c r="H14" s="96"/>
      <c r="I14" s="96"/>
      <c r="J14" s="245"/>
      <c r="K14" s="243"/>
      <c r="L14" s="247"/>
      <c r="M14" s="243"/>
      <c r="N14" s="238"/>
      <c r="O14" s="96"/>
      <c r="P14" s="406"/>
      <c r="Q14" s="403"/>
    </row>
    <row r="15" spans="1:17" s="11" customFormat="1" ht="18.75" customHeight="1">
      <c r="A15" s="248">
        <v>9</v>
      </c>
      <c r="B15" s="95" t="s">
        <v>137</v>
      </c>
      <c r="C15" s="95" t="s">
        <v>114</v>
      </c>
      <c r="D15" s="96"/>
      <c r="E15" s="263" t="s">
        <v>138</v>
      </c>
      <c r="F15" s="114"/>
      <c r="G15" s="114"/>
      <c r="H15" s="96"/>
      <c r="I15" s="96"/>
      <c r="J15" s="245"/>
      <c r="K15" s="243"/>
      <c r="L15" s="247"/>
      <c r="M15" s="283"/>
      <c r="N15" s="238"/>
      <c r="O15" s="96"/>
      <c r="P15" s="97"/>
      <c r="Q15" s="97"/>
    </row>
    <row r="16" spans="1:17" s="11" customFormat="1" ht="18.75" customHeight="1">
      <c r="A16" s="248">
        <v>10</v>
      </c>
      <c r="B16" s="95" t="s">
        <v>139</v>
      </c>
      <c r="C16" s="95" t="s">
        <v>132</v>
      </c>
      <c r="D16" s="96"/>
      <c r="E16" s="263" t="s">
        <v>140</v>
      </c>
      <c r="F16" s="114"/>
      <c r="G16" s="114"/>
      <c r="H16" s="96"/>
      <c r="I16" s="96"/>
      <c r="J16" s="245"/>
      <c r="K16" s="243"/>
      <c r="L16" s="247"/>
      <c r="M16" s="283"/>
      <c r="N16" s="238"/>
      <c r="O16" s="96"/>
      <c r="P16" s="115"/>
      <c r="Q16" s="97"/>
    </row>
    <row r="17" spans="1:17" s="11" customFormat="1" ht="18.75" customHeight="1">
      <c r="A17" s="248">
        <v>11</v>
      </c>
      <c r="B17" s="95" t="s">
        <v>202</v>
      </c>
      <c r="C17" s="95" t="s">
        <v>112</v>
      </c>
      <c r="D17" s="96"/>
      <c r="E17" s="263"/>
      <c r="F17" s="114"/>
      <c r="G17" s="114"/>
      <c r="H17" s="96"/>
      <c r="I17" s="96"/>
      <c r="J17" s="245"/>
      <c r="K17" s="243"/>
      <c r="L17" s="247"/>
      <c r="M17" s="283"/>
      <c r="N17" s="238"/>
      <c r="O17" s="96"/>
      <c r="P17" s="115"/>
      <c r="Q17" s="97"/>
    </row>
    <row r="18" spans="1:17" s="11" customFormat="1" ht="18.75" customHeight="1">
      <c r="A18" s="248">
        <v>12</v>
      </c>
      <c r="B18" s="95"/>
      <c r="C18" s="95"/>
      <c r="D18" s="96"/>
      <c r="E18" s="263"/>
      <c r="F18" s="114"/>
      <c r="G18" s="114"/>
      <c r="H18" s="96"/>
      <c r="I18" s="96"/>
      <c r="J18" s="245"/>
      <c r="K18" s="243"/>
      <c r="L18" s="247"/>
      <c r="M18" s="283"/>
      <c r="N18" s="238"/>
      <c r="O18" s="96"/>
      <c r="P18" s="115"/>
      <c r="Q18" s="97"/>
    </row>
    <row r="19" spans="1:17" s="11" customFormat="1" ht="18.75" customHeight="1">
      <c r="A19" s="248">
        <v>13</v>
      </c>
      <c r="B19" s="95"/>
      <c r="C19" s="95"/>
      <c r="D19" s="96"/>
      <c r="E19" s="263"/>
      <c r="F19" s="114"/>
      <c r="G19" s="114"/>
      <c r="H19" s="96"/>
      <c r="I19" s="96"/>
      <c r="J19" s="245"/>
      <c r="K19" s="243"/>
      <c r="L19" s="247"/>
      <c r="M19" s="283"/>
      <c r="N19" s="238"/>
      <c r="O19" s="96"/>
      <c r="P19" s="115"/>
      <c r="Q19" s="97"/>
    </row>
    <row r="20" spans="1:17" s="11" customFormat="1" ht="18.75" customHeight="1">
      <c r="A20" s="248">
        <v>14</v>
      </c>
      <c r="B20" s="95"/>
      <c r="C20" s="95"/>
      <c r="D20" s="96"/>
      <c r="E20" s="263"/>
      <c r="F20" s="114"/>
      <c r="G20" s="114"/>
      <c r="H20" s="96"/>
      <c r="I20" s="96"/>
      <c r="J20" s="245"/>
      <c r="K20" s="243"/>
      <c r="L20" s="247"/>
      <c r="M20" s="283"/>
      <c r="N20" s="238"/>
      <c r="O20" s="96"/>
      <c r="P20" s="115"/>
      <c r="Q20" s="97"/>
    </row>
    <row r="21" spans="1:17" s="11" customFormat="1" ht="18.75" customHeight="1">
      <c r="A21" s="248">
        <v>15</v>
      </c>
      <c r="B21" s="95"/>
      <c r="C21" s="95"/>
      <c r="D21" s="96"/>
      <c r="E21" s="263"/>
      <c r="F21" s="114"/>
      <c r="G21" s="114"/>
      <c r="H21" s="96"/>
      <c r="I21" s="96"/>
      <c r="J21" s="245"/>
      <c r="K21" s="243"/>
      <c r="L21" s="247"/>
      <c r="M21" s="283"/>
      <c r="N21" s="238"/>
      <c r="O21" s="96"/>
      <c r="P21" s="115"/>
      <c r="Q21" s="97"/>
    </row>
    <row r="22" spans="1:17" s="11" customFormat="1" ht="18.75" customHeight="1">
      <c r="A22" s="248">
        <v>16</v>
      </c>
      <c r="B22" s="95"/>
      <c r="C22" s="95"/>
      <c r="D22" s="96"/>
      <c r="E22" s="263"/>
      <c r="F22" s="114"/>
      <c r="G22" s="114"/>
      <c r="H22" s="96"/>
      <c r="I22" s="96"/>
      <c r="J22" s="245"/>
      <c r="K22" s="243"/>
      <c r="L22" s="247"/>
      <c r="M22" s="283"/>
      <c r="N22" s="238"/>
      <c r="O22" s="96"/>
      <c r="P22" s="115"/>
      <c r="Q22" s="97"/>
    </row>
    <row r="23" spans="1:17" s="11" customFormat="1" ht="18.75" customHeight="1">
      <c r="A23" s="248">
        <v>17</v>
      </c>
      <c r="B23" s="95"/>
      <c r="C23" s="95"/>
      <c r="D23" s="96"/>
      <c r="E23" s="263"/>
      <c r="F23" s="114"/>
      <c r="G23" s="114"/>
      <c r="H23" s="96"/>
      <c r="I23" s="96"/>
      <c r="J23" s="245"/>
      <c r="K23" s="243"/>
      <c r="L23" s="247"/>
      <c r="M23" s="283"/>
      <c r="N23" s="238"/>
      <c r="O23" s="96"/>
      <c r="P23" s="115"/>
      <c r="Q23" s="97"/>
    </row>
    <row r="24" spans="1:17" s="11" customFormat="1" ht="18.75" customHeight="1">
      <c r="A24" s="248">
        <v>18</v>
      </c>
      <c r="B24" s="95"/>
      <c r="C24" s="95"/>
      <c r="D24" s="96"/>
      <c r="E24" s="263"/>
      <c r="F24" s="114"/>
      <c r="G24" s="114"/>
      <c r="H24" s="96"/>
      <c r="I24" s="96"/>
      <c r="J24" s="245"/>
      <c r="K24" s="243"/>
      <c r="L24" s="247"/>
      <c r="M24" s="283"/>
      <c r="N24" s="238"/>
      <c r="O24" s="96"/>
      <c r="P24" s="115"/>
      <c r="Q24" s="97"/>
    </row>
    <row r="25" spans="1:17" s="11" customFormat="1" ht="18.75" customHeight="1">
      <c r="A25" s="248">
        <v>19</v>
      </c>
      <c r="B25" s="95"/>
      <c r="C25" s="95"/>
      <c r="D25" s="96"/>
      <c r="E25" s="263"/>
      <c r="F25" s="114"/>
      <c r="G25" s="114"/>
      <c r="H25" s="96"/>
      <c r="I25" s="96"/>
      <c r="J25" s="245"/>
      <c r="K25" s="243"/>
      <c r="L25" s="247"/>
      <c r="M25" s="283"/>
      <c r="N25" s="238"/>
      <c r="O25" s="96"/>
      <c r="P25" s="115"/>
      <c r="Q25" s="97"/>
    </row>
    <row r="26" spans="1:17" s="11" customFormat="1" ht="18.75" customHeight="1">
      <c r="A26" s="248">
        <v>20</v>
      </c>
      <c r="B26" s="95"/>
      <c r="C26" s="95"/>
      <c r="D26" s="96"/>
      <c r="E26" s="263"/>
      <c r="F26" s="114"/>
      <c r="G26" s="114"/>
      <c r="H26" s="96"/>
      <c r="I26" s="96"/>
      <c r="J26" s="245"/>
      <c r="K26" s="243"/>
      <c r="L26" s="247"/>
      <c r="M26" s="283"/>
      <c r="N26" s="238"/>
      <c r="O26" s="96"/>
      <c r="P26" s="115"/>
      <c r="Q26" s="97"/>
    </row>
    <row r="27" spans="1:17" s="11" customFormat="1" ht="18.75" customHeight="1">
      <c r="A27" s="248">
        <v>21</v>
      </c>
      <c r="B27" s="95"/>
      <c r="C27" s="95"/>
      <c r="D27" s="96"/>
      <c r="E27" s="263"/>
      <c r="F27" s="114"/>
      <c r="G27" s="114"/>
      <c r="H27" s="96"/>
      <c r="I27" s="96"/>
      <c r="J27" s="245"/>
      <c r="K27" s="243"/>
      <c r="L27" s="247"/>
      <c r="M27" s="283"/>
      <c r="N27" s="238"/>
      <c r="O27" s="96"/>
      <c r="P27" s="115"/>
      <c r="Q27" s="97"/>
    </row>
    <row r="28" spans="1:17" s="11" customFormat="1" ht="18.75" customHeight="1">
      <c r="A28" s="248">
        <v>22</v>
      </c>
      <c r="B28" s="95"/>
      <c r="C28" s="95"/>
      <c r="D28" s="96"/>
      <c r="E28" s="418"/>
      <c r="F28" s="413"/>
      <c r="G28" s="414"/>
      <c r="H28" s="96"/>
      <c r="I28" s="96"/>
      <c r="J28" s="245"/>
      <c r="K28" s="243"/>
      <c r="L28" s="247"/>
      <c r="M28" s="283"/>
      <c r="N28" s="238"/>
      <c r="O28" s="96"/>
      <c r="P28" s="115"/>
      <c r="Q28" s="97"/>
    </row>
    <row r="29" spans="1:17" s="11" customFormat="1" ht="18.75" customHeight="1">
      <c r="A29" s="248">
        <v>23</v>
      </c>
      <c r="B29" s="95"/>
      <c r="C29" s="95"/>
      <c r="D29" s="96"/>
      <c r="E29" s="419"/>
      <c r="F29" s="114"/>
      <c r="G29" s="114"/>
      <c r="H29" s="96"/>
      <c r="I29" s="96"/>
      <c r="J29" s="245"/>
      <c r="K29" s="243"/>
      <c r="L29" s="247"/>
      <c r="M29" s="283"/>
      <c r="N29" s="238"/>
      <c r="O29" s="96"/>
      <c r="P29" s="115"/>
      <c r="Q29" s="97"/>
    </row>
    <row r="30" spans="1:17" s="11" customFormat="1" ht="18.75" customHeight="1">
      <c r="A30" s="248">
        <v>24</v>
      </c>
      <c r="B30" s="95"/>
      <c r="C30" s="95"/>
      <c r="D30" s="96"/>
      <c r="E30" s="263"/>
      <c r="F30" s="114"/>
      <c r="G30" s="114"/>
      <c r="H30" s="96"/>
      <c r="I30" s="96"/>
      <c r="J30" s="245"/>
      <c r="K30" s="243"/>
      <c r="L30" s="247"/>
      <c r="M30" s="283"/>
      <c r="N30" s="238"/>
      <c r="O30" s="96"/>
      <c r="P30" s="115"/>
      <c r="Q30" s="97"/>
    </row>
    <row r="31" spans="1:17" s="11" customFormat="1" ht="18.75" customHeight="1">
      <c r="A31" s="248">
        <v>25</v>
      </c>
      <c r="B31" s="95"/>
      <c r="C31" s="95"/>
      <c r="D31" s="96"/>
      <c r="E31" s="263"/>
      <c r="F31" s="114"/>
      <c r="G31" s="114"/>
      <c r="H31" s="96"/>
      <c r="I31" s="96"/>
      <c r="J31" s="245"/>
      <c r="K31" s="243"/>
      <c r="L31" s="247"/>
      <c r="M31" s="283"/>
      <c r="N31" s="238"/>
      <c r="O31" s="96"/>
      <c r="P31" s="115"/>
      <c r="Q31" s="97"/>
    </row>
    <row r="32" spans="1:17" s="11" customFormat="1" ht="18.75" customHeight="1">
      <c r="A32" s="248">
        <v>26</v>
      </c>
      <c r="B32" s="95"/>
      <c r="C32" s="95"/>
      <c r="D32" s="96"/>
      <c r="E32" s="410"/>
      <c r="F32" s="114"/>
      <c r="G32" s="114"/>
      <c r="H32" s="96"/>
      <c r="I32" s="96"/>
      <c r="J32" s="245"/>
      <c r="K32" s="243"/>
      <c r="L32" s="247"/>
      <c r="M32" s="283"/>
      <c r="N32" s="238"/>
      <c r="O32" s="96"/>
      <c r="P32" s="115"/>
      <c r="Q32" s="97"/>
    </row>
    <row r="33" spans="1:17" s="11" customFormat="1" ht="18.75" customHeight="1">
      <c r="A33" s="248">
        <v>27</v>
      </c>
      <c r="B33" s="95"/>
      <c r="C33" s="95"/>
      <c r="D33" s="96"/>
      <c r="E33" s="263"/>
      <c r="F33" s="114"/>
      <c r="G33" s="114"/>
      <c r="H33" s="96"/>
      <c r="I33" s="96"/>
      <c r="J33" s="245"/>
      <c r="K33" s="243"/>
      <c r="L33" s="247"/>
      <c r="M33" s="283"/>
      <c r="N33" s="238"/>
      <c r="O33" s="96"/>
      <c r="P33" s="115"/>
      <c r="Q33" s="97"/>
    </row>
    <row r="34" spans="1:17" s="11" customFormat="1" ht="18.75" customHeight="1">
      <c r="A34" s="248">
        <v>28</v>
      </c>
      <c r="B34" s="95"/>
      <c r="C34" s="95"/>
      <c r="D34" s="96"/>
      <c r="E34" s="263"/>
      <c r="F34" s="114"/>
      <c r="G34" s="114"/>
      <c r="H34" s="96"/>
      <c r="I34" s="96"/>
      <c r="J34" s="245"/>
      <c r="K34" s="243"/>
      <c r="L34" s="247"/>
      <c r="M34" s="283"/>
      <c r="N34" s="238"/>
      <c r="O34" s="96"/>
      <c r="P34" s="115"/>
      <c r="Q34" s="97"/>
    </row>
    <row r="35" spans="1:17" s="11" customFormat="1" ht="18.75" customHeight="1">
      <c r="A35" s="248">
        <v>29</v>
      </c>
      <c r="B35" s="95"/>
      <c r="C35" s="95"/>
      <c r="D35" s="96"/>
      <c r="E35" s="263"/>
      <c r="F35" s="114"/>
      <c r="G35" s="114"/>
      <c r="H35" s="96"/>
      <c r="I35" s="96"/>
      <c r="J35" s="245"/>
      <c r="K35" s="243"/>
      <c r="L35" s="247"/>
      <c r="M35" s="283"/>
      <c r="N35" s="238"/>
      <c r="O35" s="96"/>
      <c r="P35" s="115"/>
      <c r="Q35" s="97"/>
    </row>
    <row r="36" spans="1:17" s="11" customFormat="1" ht="18.75" customHeight="1">
      <c r="A36" s="248">
        <v>30</v>
      </c>
      <c r="B36" s="95"/>
      <c r="C36" s="95"/>
      <c r="D36" s="96"/>
      <c r="E36" s="263"/>
      <c r="F36" s="114"/>
      <c r="G36" s="114"/>
      <c r="H36" s="96"/>
      <c r="I36" s="96"/>
      <c r="J36" s="245"/>
      <c r="K36" s="243"/>
      <c r="L36" s="247"/>
      <c r="M36" s="283"/>
      <c r="N36" s="238"/>
      <c r="O36" s="96"/>
      <c r="P36" s="115"/>
      <c r="Q36" s="97"/>
    </row>
    <row r="37" spans="1:17" s="11" customFormat="1" ht="18.75" customHeight="1">
      <c r="A37" s="248">
        <v>31</v>
      </c>
      <c r="B37" s="95"/>
      <c r="C37" s="95"/>
      <c r="D37" s="96"/>
      <c r="E37" s="263"/>
      <c r="F37" s="114"/>
      <c r="G37" s="114"/>
      <c r="H37" s="96"/>
      <c r="I37" s="96"/>
      <c r="J37" s="245"/>
      <c r="K37" s="243"/>
      <c r="L37" s="247"/>
      <c r="M37" s="283"/>
      <c r="N37" s="238"/>
      <c r="O37" s="96"/>
      <c r="P37" s="115"/>
      <c r="Q37" s="97"/>
    </row>
    <row r="38" spans="1:17" s="11" customFormat="1" ht="18.75" customHeight="1">
      <c r="A38" s="248">
        <v>32</v>
      </c>
      <c r="B38" s="95"/>
      <c r="C38" s="95"/>
      <c r="D38" s="96"/>
      <c r="E38" s="263"/>
      <c r="F38" s="114"/>
      <c r="G38" s="114"/>
      <c r="H38" s="404"/>
      <c r="I38" s="286"/>
      <c r="J38" s="245"/>
      <c r="K38" s="243"/>
      <c r="L38" s="247"/>
      <c r="M38" s="283"/>
      <c r="N38" s="238"/>
      <c r="O38" s="97"/>
      <c r="P38" s="115"/>
      <c r="Q38" s="97"/>
    </row>
    <row r="39" spans="1:17" s="11" customFormat="1" ht="18.75" customHeight="1">
      <c r="A39" s="248">
        <v>33</v>
      </c>
      <c r="B39" s="95"/>
      <c r="C39" s="95"/>
      <c r="D39" s="96"/>
      <c r="E39" s="263"/>
      <c r="F39" s="114"/>
      <c r="G39" s="114"/>
      <c r="H39" s="404"/>
      <c r="I39" s="286"/>
      <c r="J39" s="245"/>
      <c r="K39" s="243"/>
      <c r="L39" s="247"/>
      <c r="M39" s="283"/>
      <c r="N39" s="278"/>
      <c r="O39" s="241"/>
      <c r="P39" s="115"/>
      <c r="Q39" s="97"/>
    </row>
    <row r="40" spans="1:17" s="11" customFormat="1" ht="18.75" customHeight="1">
      <c r="A40" s="248">
        <v>34</v>
      </c>
      <c r="B40" s="95"/>
      <c r="C40" s="95"/>
      <c r="D40" s="96"/>
      <c r="E40" s="263"/>
      <c r="F40" s="114"/>
      <c r="G40" s="114"/>
      <c r="H40" s="404"/>
      <c r="I40" s="286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aca="true" t="shared" si="0" ref="L40:L103">IF(Q40="",999,Q40)</f>
        <v>999</v>
      </c>
      <c r="M40" s="283">
        <f aca="true" t="shared" si="1" ref="M40:M103">IF(P40=999,999,1)</f>
        <v>999</v>
      </c>
      <c r="N40" s="278"/>
      <c r="O40" s="241"/>
      <c r="P40" s="115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248">
        <v>35</v>
      </c>
      <c r="B41" s="95"/>
      <c r="C41" s="95"/>
      <c r="D41" s="96"/>
      <c r="E41" s="263"/>
      <c r="F41" s="114"/>
      <c r="G41" s="114"/>
      <c r="H41" s="404"/>
      <c r="I41" s="286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3">
        <f t="shared" si="1"/>
        <v>999</v>
      </c>
      <c r="N41" s="278"/>
      <c r="O41" s="241"/>
      <c r="P41" s="115">
        <f t="shared" si="2"/>
        <v>999</v>
      </c>
      <c r="Q41" s="97"/>
    </row>
    <row r="42" spans="1:17" s="11" customFormat="1" ht="18.75" customHeight="1">
      <c r="A42" s="248">
        <v>36</v>
      </c>
      <c r="B42" s="95"/>
      <c r="C42" s="95"/>
      <c r="D42" s="96"/>
      <c r="E42" s="263"/>
      <c r="F42" s="114"/>
      <c r="G42" s="114"/>
      <c r="H42" s="404"/>
      <c r="I42" s="286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3">
        <f t="shared" si="1"/>
        <v>999</v>
      </c>
      <c r="N42" s="278"/>
      <c r="O42" s="241"/>
      <c r="P42" s="115">
        <f t="shared" si="2"/>
        <v>999</v>
      </c>
      <c r="Q42" s="97"/>
    </row>
    <row r="43" spans="1:17" s="11" customFormat="1" ht="18.75" customHeight="1">
      <c r="A43" s="248">
        <v>37</v>
      </c>
      <c r="B43" s="95"/>
      <c r="C43" s="95"/>
      <c r="D43" s="96"/>
      <c r="E43" s="263"/>
      <c r="F43" s="114"/>
      <c r="G43" s="114"/>
      <c r="H43" s="404"/>
      <c r="I43" s="286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3">
        <f t="shared" si="1"/>
        <v>999</v>
      </c>
      <c r="N43" s="278"/>
      <c r="O43" s="241"/>
      <c r="P43" s="115">
        <f t="shared" si="2"/>
        <v>999</v>
      </c>
      <c r="Q43" s="97"/>
    </row>
    <row r="44" spans="1:17" s="11" customFormat="1" ht="18.75" customHeight="1">
      <c r="A44" s="248">
        <v>38</v>
      </c>
      <c r="B44" s="95"/>
      <c r="C44" s="95"/>
      <c r="D44" s="96"/>
      <c r="E44" s="263"/>
      <c r="F44" s="114"/>
      <c r="G44" s="114"/>
      <c r="H44" s="404"/>
      <c r="I44" s="286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3">
        <f t="shared" si="1"/>
        <v>999</v>
      </c>
      <c r="N44" s="278"/>
      <c r="O44" s="241"/>
      <c r="P44" s="115">
        <f t="shared" si="2"/>
        <v>999</v>
      </c>
      <c r="Q44" s="97"/>
    </row>
    <row r="45" spans="1:17" s="11" customFormat="1" ht="18.75" customHeight="1">
      <c r="A45" s="248">
        <v>39</v>
      </c>
      <c r="B45" s="95"/>
      <c r="C45" s="95"/>
      <c r="D45" s="96"/>
      <c r="E45" s="263"/>
      <c r="F45" s="114"/>
      <c r="G45" s="114"/>
      <c r="H45" s="404"/>
      <c r="I45" s="286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3">
        <f t="shared" si="1"/>
        <v>999</v>
      </c>
      <c r="N45" s="278"/>
      <c r="O45" s="241"/>
      <c r="P45" s="115">
        <f t="shared" si="2"/>
        <v>999</v>
      </c>
      <c r="Q45" s="97"/>
    </row>
    <row r="46" spans="1:17" s="11" customFormat="1" ht="18.75" customHeight="1">
      <c r="A46" s="248">
        <v>40</v>
      </c>
      <c r="B46" s="95"/>
      <c r="C46" s="95"/>
      <c r="D46" s="96"/>
      <c r="E46" s="263"/>
      <c r="F46" s="114"/>
      <c r="G46" s="114"/>
      <c r="H46" s="404"/>
      <c r="I46" s="286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3">
        <f t="shared" si="1"/>
        <v>999</v>
      </c>
      <c r="N46" s="278"/>
      <c r="O46" s="241"/>
      <c r="P46" s="115">
        <f t="shared" si="2"/>
        <v>999</v>
      </c>
      <c r="Q46" s="97"/>
    </row>
    <row r="47" spans="1:17" s="11" customFormat="1" ht="18.75" customHeight="1">
      <c r="A47" s="248">
        <v>41</v>
      </c>
      <c r="B47" s="95"/>
      <c r="C47" s="95"/>
      <c r="D47" s="96"/>
      <c r="E47" s="263"/>
      <c r="F47" s="114"/>
      <c r="G47" s="114"/>
      <c r="H47" s="404"/>
      <c r="I47" s="286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3">
        <f t="shared" si="1"/>
        <v>999</v>
      </c>
      <c r="N47" s="278"/>
      <c r="O47" s="241"/>
      <c r="P47" s="115">
        <f t="shared" si="2"/>
        <v>999</v>
      </c>
      <c r="Q47" s="97"/>
    </row>
    <row r="48" spans="1:17" s="11" customFormat="1" ht="18.75" customHeight="1">
      <c r="A48" s="248">
        <v>42</v>
      </c>
      <c r="B48" s="95"/>
      <c r="C48" s="95"/>
      <c r="D48" s="96"/>
      <c r="E48" s="263"/>
      <c r="F48" s="114"/>
      <c r="G48" s="114"/>
      <c r="H48" s="404"/>
      <c r="I48" s="286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3">
        <f t="shared" si="1"/>
        <v>999</v>
      </c>
      <c r="N48" s="278"/>
      <c r="O48" s="241"/>
      <c r="P48" s="115">
        <f t="shared" si="2"/>
        <v>999</v>
      </c>
      <c r="Q48" s="97"/>
    </row>
    <row r="49" spans="1:17" s="11" customFormat="1" ht="18.75" customHeight="1">
      <c r="A49" s="248">
        <v>43</v>
      </c>
      <c r="B49" s="95"/>
      <c r="C49" s="95"/>
      <c r="D49" s="96"/>
      <c r="E49" s="263"/>
      <c r="F49" s="114"/>
      <c r="G49" s="114"/>
      <c r="H49" s="404"/>
      <c r="I49" s="286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3">
        <f t="shared" si="1"/>
        <v>999</v>
      </c>
      <c r="N49" s="278"/>
      <c r="O49" s="241"/>
      <c r="P49" s="115">
        <f t="shared" si="2"/>
        <v>999</v>
      </c>
      <c r="Q49" s="97"/>
    </row>
    <row r="50" spans="1:17" s="11" customFormat="1" ht="18.75" customHeight="1">
      <c r="A50" s="248">
        <v>44</v>
      </c>
      <c r="B50" s="95"/>
      <c r="C50" s="95"/>
      <c r="D50" s="96"/>
      <c r="E50" s="263"/>
      <c r="F50" s="114"/>
      <c r="G50" s="114"/>
      <c r="H50" s="404"/>
      <c r="I50" s="286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3">
        <f t="shared" si="1"/>
        <v>999</v>
      </c>
      <c r="N50" s="278"/>
      <c r="O50" s="241"/>
      <c r="P50" s="115">
        <f t="shared" si="2"/>
        <v>999</v>
      </c>
      <c r="Q50" s="97"/>
    </row>
    <row r="51" spans="1:17" s="11" customFormat="1" ht="18.75" customHeight="1">
      <c r="A51" s="248">
        <v>45</v>
      </c>
      <c r="B51" s="95"/>
      <c r="C51" s="95"/>
      <c r="D51" s="96"/>
      <c r="E51" s="263"/>
      <c r="F51" s="114"/>
      <c r="G51" s="114"/>
      <c r="H51" s="404"/>
      <c r="I51" s="286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3">
        <f t="shared" si="1"/>
        <v>999</v>
      </c>
      <c r="N51" s="278"/>
      <c r="O51" s="241"/>
      <c r="P51" s="115">
        <f t="shared" si="2"/>
        <v>999</v>
      </c>
      <c r="Q51" s="97"/>
    </row>
    <row r="52" spans="1:17" s="11" customFormat="1" ht="18.75" customHeight="1">
      <c r="A52" s="248">
        <v>46</v>
      </c>
      <c r="B52" s="95"/>
      <c r="C52" s="95"/>
      <c r="D52" s="96"/>
      <c r="E52" s="263"/>
      <c r="F52" s="114"/>
      <c r="G52" s="114"/>
      <c r="H52" s="404"/>
      <c r="I52" s="286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3">
        <f t="shared" si="1"/>
        <v>999</v>
      </c>
      <c r="N52" s="278"/>
      <c r="O52" s="241"/>
      <c r="P52" s="115">
        <f t="shared" si="2"/>
        <v>999</v>
      </c>
      <c r="Q52" s="97"/>
    </row>
    <row r="53" spans="1:17" s="11" customFormat="1" ht="18.75" customHeight="1">
      <c r="A53" s="248">
        <v>47</v>
      </c>
      <c r="B53" s="95"/>
      <c r="C53" s="95"/>
      <c r="D53" s="96"/>
      <c r="E53" s="263"/>
      <c r="F53" s="114"/>
      <c r="G53" s="114"/>
      <c r="H53" s="404"/>
      <c r="I53" s="286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3">
        <f t="shared" si="1"/>
        <v>999</v>
      </c>
      <c r="N53" s="278"/>
      <c r="O53" s="241"/>
      <c r="P53" s="115">
        <f t="shared" si="2"/>
        <v>999</v>
      </c>
      <c r="Q53" s="97"/>
    </row>
    <row r="54" spans="1:17" s="11" customFormat="1" ht="18.75" customHeight="1">
      <c r="A54" s="248">
        <v>48</v>
      </c>
      <c r="B54" s="95"/>
      <c r="C54" s="95"/>
      <c r="D54" s="96"/>
      <c r="E54" s="263"/>
      <c r="F54" s="114"/>
      <c r="G54" s="114"/>
      <c r="H54" s="404"/>
      <c r="I54" s="286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3">
        <f t="shared" si="1"/>
        <v>999</v>
      </c>
      <c r="N54" s="278"/>
      <c r="O54" s="241"/>
      <c r="P54" s="115">
        <f t="shared" si="2"/>
        <v>999</v>
      </c>
      <c r="Q54" s="97"/>
    </row>
    <row r="55" spans="1:17" s="11" customFormat="1" ht="18.75" customHeight="1">
      <c r="A55" s="248">
        <v>49</v>
      </c>
      <c r="B55" s="95"/>
      <c r="C55" s="95"/>
      <c r="D55" s="96"/>
      <c r="E55" s="263"/>
      <c r="F55" s="114"/>
      <c r="G55" s="114"/>
      <c r="H55" s="404"/>
      <c r="I55" s="286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3">
        <f t="shared" si="1"/>
        <v>999</v>
      </c>
      <c r="N55" s="278"/>
      <c r="O55" s="241"/>
      <c r="P55" s="115">
        <f t="shared" si="2"/>
        <v>999</v>
      </c>
      <c r="Q55" s="97"/>
    </row>
    <row r="56" spans="1:17" s="11" customFormat="1" ht="18.75" customHeight="1">
      <c r="A56" s="248">
        <v>50</v>
      </c>
      <c r="B56" s="95"/>
      <c r="C56" s="95"/>
      <c r="D56" s="96"/>
      <c r="E56" s="263"/>
      <c r="F56" s="114"/>
      <c r="G56" s="114"/>
      <c r="H56" s="404"/>
      <c r="I56" s="286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3">
        <f t="shared" si="1"/>
        <v>999</v>
      </c>
      <c r="N56" s="278"/>
      <c r="O56" s="241"/>
      <c r="P56" s="115">
        <f t="shared" si="2"/>
        <v>999</v>
      </c>
      <c r="Q56" s="97"/>
    </row>
    <row r="57" spans="1:17" s="11" customFormat="1" ht="18.75" customHeight="1">
      <c r="A57" s="248">
        <v>51</v>
      </c>
      <c r="B57" s="95"/>
      <c r="C57" s="95"/>
      <c r="D57" s="96"/>
      <c r="E57" s="263"/>
      <c r="F57" s="114"/>
      <c r="G57" s="114"/>
      <c r="H57" s="404"/>
      <c r="I57" s="286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3">
        <f t="shared" si="1"/>
        <v>999</v>
      </c>
      <c r="N57" s="278"/>
      <c r="O57" s="241"/>
      <c r="P57" s="115">
        <f t="shared" si="2"/>
        <v>999</v>
      </c>
      <c r="Q57" s="97"/>
    </row>
    <row r="58" spans="1:17" s="11" customFormat="1" ht="18.75" customHeight="1">
      <c r="A58" s="248">
        <v>52</v>
      </c>
      <c r="B58" s="95"/>
      <c r="C58" s="95"/>
      <c r="D58" s="96"/>
      <c r="E58" s="263"/>
      <c r="F58" s="114"/>
      <c r="G58" s="114"/>
      <c r="H58" s="404"/>
      <c r="I58" s="286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3">
        <f t="shared" si="1"/>
        <v>999</v>
      </c>
      <c r="N58" s="278"/>
      <c r="O58" s="241"/>
      <c r="P58" s="115">
        <f t="shared" si="2"/>
        <v>999</v>
      </c>
      <c r="Q58" s="97"/>
    </row>
    <row r="59" spans="1:17" s="11" customFormat="1" ht="18.75" customHeight="1">
      <c r="A59" s="248">
        <v>53</v>
      </c>
      <c r="B59" s="95"/>
      <c r="C59" s="95"/>
      <c r="D59" s="96"/>
      <c r="E59" s="263"/>
      <c r="F59" s="114"/>
      <c r="G59" s="114"/>
      <c r="H59" s="404"/>
      <c r="I59" s="286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3">
        <f t="shared" si="1"/>
        <v>999</v>
      </c>
      <c r="N59" s="278"/>
      <c r="O59" s="241"/>
      <c r="P59" s="115">
        <f t="shared" si="2"/>
        <v>999</v>
      </c>
      <c r="Q59" s="97"/>
    </row>
    <row r="60" spans="1:17" s="11" customFormat="1" ht="18.75" customHeight="1">
      <c r="A60" s="248">
        <v>54</v>
      </c>
      <c r="B60" s="95"/>
      <c r="C60" s="95"/>
      <c r="D60" s="96"/>
      <c r="E60" s="263"/>
      <c r="F60" s="114"/>
      <c r="G60" s="114"/>
      <c r="H60" s="404"/>
      <c r="I60" s="286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3">
        <f t="shared" si="1"/>
        <v>999</v>
      </c>
      <c r="N60" s="278"/>
      <c r="O60" s="241"/>
      <c r="P60" s="115">
        <f t="shared" si="2"/>
        <v>999</v>
      </c>
      <c r="Q60" s="97"/>
    </row>
    <row r="61" spans="1:17" s="11" customFormat="1" ht="18.75" customHeight="1">
      <c r="A61" s="248">
        <v>55</v>
      </c>
      <c r="B61" s="95"/>
      <c r="C61" s="95"/>
      <c r="D61" s="96"/>
      <c r="E61" s="263"/>
      <c r="F61" s="114"/>
      <c r="G61" s="114"/>
      <c r="H61" s="404"/>
      <c r="I61" s="286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3">
        <f t="shared" si="1"/>
        <v>999</v>
      </c>
      <c r="N61" s="278"/>
      <c r="O61" s="241"/>
      <c r="P61" s="115">
        <f t="shared" si="2"/>
        <v>999</v>
      </c>
      <c r="Q61" s="97"/>
    </row>
    <row r="62" spans="1:17" s="11" customFormat="1" ht="18.75" customHeight="1">
      <c r="A62" s="248">
        <v>56</v>
      </c>
      <c r="B62" s="95"/>
      <c r="C62" s="95"/>
      <c r="D62" s="96"/>
      <c r="E62" s="263"/>
      <c r="F62" s="114"/>
      <c r="G62" s="114"/>
      <c r="H62" s="404"/>
      <c r="I62" s="286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3">
        <f t="shared" si="1"/>
        <v>999</v>
      </c>
      <c r="N62" s="278"/>
      <c r="O62" s="241"/>
      <c r="P62" s="115">
        <f t="shared" si="2"/>
        <v>999</v>
      </c>
      <c r="Q62" s="97"/>
    </row>
    <row r="63" spans="1:17" s="11" customFormat="1" ht="18.75" customHeight="1">
      <c r="A63" s="248">
        <v>57</v>
      </c>
      <c r="B63" s="95"/>
      <c r="C63" s="95"/>
      <c r="D63" s="96"/>
      <c r="E63" s="263"/>
      <c r="F63" s="114"/>
      <c r="G63" s="114"/>
      <c r="H63" s="404"/>
      <c r="I63" s="286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3">
        <f t="shared" si="1"/>
        <v>999</v>
      </c>
      <c r="N63" s="278"/>
      <c r="O63" s="241"/>
      <c r="P63" s="115">
        <f t="shared" si="2"/>
        <v>999</v>
      </c>
      <c r="Q63" s="97"/>
    </row>
    <row r="64" spans="1:17" s="11" customFormat="1" ht="18.75" customHeight="1">
      <c r="A64" s="248">
        <v>58</v>
      </c>
      <c r="B64" s="95"/>
      <c r="C64" s="95"/>
      <c r="D64" s="96"/>
      <c r="E64" s="263"/>
      <c r="F64" s="114"/>
      <c r="G64" s="114"/>
      <c r="H64" s="404"/>
      <c r="I64" s="286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3">
        <f t="shared" si="1"/>
        <v>999</v>
      </c>
      <c r="N64" s="278"/>
      <c r="O64" s="241"/>
      <c r="P64" s="115">
        <f t="shared" si="2"/>
        <v>999</v>
      </c>
      <c r="Q64" s="97"/>
    </row>
    <row r="65" spans="1:17" s="11" customFormat="1" ht="18.75" customHeight="1">
      <c r="A65" s="248">
        <v>59</v>
      </c>
      <c r="B65" s="95"/>
      <c r="C65" s="95"/>
      <c r="D65" s="96"/>
      <c r="E65" s="263"/>
      <c r="F65" s="114"/>
      <c r="G65" s="114"/>
      <c r="H65" s="404"/>
      <c r="I65" s="286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3">
        <f t="shared" si="1"/>
        <v>999</v>
      </c>
      <c r="N65" s="278"/>
      <c r="O65" s="241"/>
      <c r="P65" s="115">
        <f t="shared" si="2"/>
        <v>999</v>
      </c>
      <c r="Q65" s="97"/>
    </row>
    <row r="66" spans="1:17" s="11" customFormat="1" ht="18.75" customHeight="1">
      <c r="A66" s="248">
        <v>60</v>
      </c>
      <c r="B66" s="95"/>
      <c r="C66" s="95"/>
      <c r="D66" s="96"/>
      <c r="E66" s="263"/>
      <c r="F66" s="114"/>
      <c r="G66" s="114"/>
      <c r="H66" s="404"/>
      <c r="I66" s="286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3">
        <f t="shared" si="1"/>
        <v>999</v>
      </c>
      <c r="N66" s="278"/>
      <c r="O66" s="241"/>
      <c r="P66" s="115">
        <f t="shared" si="2"/>
        <v>999</v>
      </c>
      <c r="Q66" s="97"/>
    </row>
    <row r="67" spans="1:17" s="11" customFormat="1" ht="18.75" customHeight="1">
      <c r="A67" s="248">
        <v>61</v>
      </c>
      <c r="B67" s="95"/>
      <c r="C67" s="95"/>
      <c r="D67" s="96"/>
      <c r="E67" s="263"/>
      <c r="F67" s="114"/>
      <c r="G67" s="114"/>
      <c r="H67" s="404"/>
      <c r="I67" s="286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3">
        <f t="shared" si="1"/>
        <v>999</v>
      </c>
      <c r="N67" s="278"/>
      <c r="O67" s="241"/>
      <c r="P67" s="115">
        <f t="shared" si="2"/>
        <v>999</v>
      </c>
      <c r="Q67" s="97"/>
    </row>
    <row r="68" spans="1:17" s="11" customFormat="1" ht="18.75" customHeight="1">
      <c r="A68" s="248">
        <v>62</v>
      </c>
      <c r="B68" s="95"/>
      <c r="C68" s="95"/>
      <c r="D68" s="96"/>
      <c r="E68" s="263"/>
      <c r="F68" s="114"/>
      <c r="G68" s="114"/>
      <c r="H68" s="404"/>
      <c r="I68" s="286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3">
        <f t="shared" si="1"/>
        <v>999</v>
      </c>
      <c r="N68" s="278"/>
      <c r="O68" s="241"/>
      <c r="P68" s="115">
        <f t="shared" si="2"/>
        <v>999</v>
      </c>
      <c r="Q68" s="97"/>
    </row>
    <row r="69" spans="1:17" s="11" customFormat="1" ht="18.75" customHeight="1">
      <c r="A69" s="248">
        <v>63</v>
      </c>
      <c r="B69" s="95"/>
      <c r="C69" s="95"/>
      <c r="D69" s="96"/>
      <c r="E69" s="263"/>
      <c r="F69" s="114"/>
      <c r="G69" s="114"/>
      <c r="H69" s="404"/>
      <c r="I69" s="286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3">
        <f t="shared" si="1"/>
        <v>999</v>
      </c>
      <c r="N69" s="278"/>
      <c r="O69" s="241"/>
      <c r="P69" s="115">
        <f t="shared" si="2"/>
        <v>999</v>
      </c>
      <c r="Q69" s="97"/>
    </row>
    <row r="70" spans="1:17" s="11" customFormat="1" ht="18.75" customHeight="1">
      <c r="A70" s="248">
        <v>64</v>
      </c>
      <c r="B70" s="95"/>
      <c r="C70" s="95"/>
      <c r="D70" s="96"/>
      <c r="E70" s="263"/>
      <c r="F70" s="114"/>
      <c r="G70" s="114"/>
      <c r="H70" s="404"/>
      <c r="I70" s="286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3">
        <f t="shared" si="1"/>
        <v>999</v>
      </c>
      <c r="N70" s="278"/>
      <c r="O70" s="241"/>
      <c r="P70" s="115">
        <f t="shared" si="2"/>
        <v>999</v>
      </c>
      <c r="Q70" s="97"/>
    </row>
    <row r="71" spans="1:17" s="11" customFormat="1" ht="18.75" customHeight="1">
      <c r="A71" s="248">
        <v>65</v>
      </c>
      <c r="B71" s="95"/>
      <c r="C71" s="95"/>
      <c r="D71" s="96"/>
      <c r="E71" s="263"/>
      <c r="F71" s="114"/>
      <c r="G71" s="114"/>
      <c r="H71" s="404"/>
      <c r="I71" s="286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3">
        <f t="shared" si="1"/>
        <v>999</v>
      </c>
      <c r="N71" s="278"/>
      <c r="O71" s="241"/>
      <c r="P71" s="115">
        <f t="shared" si="2"/>
        <v>999</v>
      </c>
      <c r="Q71" s="97"/>
    </row>
    <row r="72" spans="1:17" s="11" customFormat="1" ht="18.75" customHeight="1">
      <c r="A72" s="248">
        <v>66</v>
      </c>
      <c r="B72" s="95"/>
      <c r="C72" s="95"/>
      <c r="D72" s="96"/>
      <c r="E72" s="263"/>
      <c r="F72" s="114"/>
      <c r="G72" s="114"/>
      <c r="H72" s="404"/>
      <c r="I72" s="286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si="0"/>
        <v>999</v>
      </c>
      <c r="M72" s="283">
        <f t="shared" si="1"/>
        <v>999</v>
      </c>
      <c r="N72" s="278"/>
      <c r="O72" s="241"/>
      <c r="P72" s="115">
        <f t="shared" si="2"/>
        <v>999</v>
      </c>
      <c r="Q72" s="97"/>
    </row>
    <row r="73" spans="1:17" s="11" customFormat="1" ht="18.75" customHeight="1">
      <c r="A73" s="248">
        <v>67</v>
      </c>
      <c r="B73" s="95"/>
      <c r="C73" s="95"/>
      <c r="D73" s="96"/>
      <c r="E73" s="263"/>
      <c r="F73" s="114"/>
      <c r="G73" s="114"/>
      <c r="H73" s="404"/>
      <c r="I73" s="286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0"/>
        <v>999</v>
      </c>
      <c r="M73" s="283">
        <f t="shared" si="1"/>
        <v>999</v>
      </c>
      <c r="N73" s="278"/>
      <c r="O73" s="241"/>
      <c r="P73" s="115">
        <f t="shared" si="2"/>
        <v>999</v>
      </c>
      <c r="Q73" s="97"/>
    </row>
    <row r="74" spans="1:17" s="11" customFormat="1" ht="18.75" customHeight="1">
      <c r="A74" s="248">
        <v>68</v>
      </c>
      <c r="B74" s="95"/>
      <c r="C74" s="95"/>
      <c r="D74" s="96"/>
      <c r="E74" s="263"/>
      <c r="F74" s="114"/>
      <c r="G74" s="114"/>
      <c r="H74" s="404"/>
      <c r="I74" s="286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0"/>
        <v>999</v>
      </c>
      <c r="M74" s="283">
        <f t="shared" si="1"/>
        <v>999</v>
      </c>
      <c r="N74" s="278"/>
      <c r="O74" s="241"/>
      <c r="P74" s="115">
        <f t="shared" si="2"/>
        <v>999</v>
      </c>
      <c r="Q74" s="97"/>
    </row>
    <row r="75" spans="1:17" s="11" customFormat="1" ht="18.75" customHeight="1">
      <c r="A75" s="248">
        <v>69</v>
      </c>
      <c r="B75" s="95"/>
      <c r="C75" s="95"/>
      <c r="D75" s="96"/>
      <c r="E75" s="263"/>
      <c r="F75" s="114"/>
      <c r="G75" s="114"/>
      <c r="H75" s="404"/>
      <c r="I75" s="286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0"/>
        <v>999</v>
      </c>
      <c r="M75" s="283">
        <f t="shared" si="1"/>
        <v>999</v>
      </c>
      <c r="N75" s="278"/>
      <c r="O75" s="241"/>
      <c r="P75" s="115">
        <f t="shared" si="2"/>
        <v>999</v>
      </c>
      <c r="Q75" s="97"/>
    </row>
    <row r="76" spans="1:17" s="11" customFormat="1" ht="18.75" customHeight="1">
      <c r="A76" s="248">
        <v>70</v>
      </c>
      <c r="B76" s="95"/>
      <c r="C76" s="95"/>
      <c r="D76" s="96"/>
      <c r="E76" s="263"/>
      <c r="F76" s="114"/>
      <c r="G76" s="114"/>
      <c r="H76" s="404"/>
      <c r="I76" s="286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0"/>
        <v>999</v>
      </c>
      <c r="M76" s="283">
        <f t="shared" si="1"/>
        <v>999</v>
      </c>
      <c r="N76" s="278"/>
      <c r="O76" s="241"/>
      <c r="P76" s="115">
        <f t="shared" si="2"/>
        <v>999</v>
      </c>
      <c r="Q76" s="97"/>
    </row>
    <row r="77" spans="1:17" s="11" customFormat="1" ht="18.75" customHeight="1">
      <c r="A77" s="248">
        <v>71</v>
      </c>
      <c r="B77" s="95"/>
      <c r="C77" s="95"/>
      <c r="D77" s="96"/>
      <c r="E77" s="263"/>
      <c r="F77" s="114"/>
      <c r="G77" s="114"/>
      <c r="H77" s="404"/>
      <c r="I77" s="286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0"/>
        <v>999</v>
      </c>
      <c r="M77" s="283">
        <f t="shared" si="1"/>
        <v>999</v>
      </c>
      <c r="N77" s="278"/>
      <c r="O77" s="241"/>
      <c r="P77" s="115">
        <f t="shared" si="2"/>
        <v>999</v>
      </c>
      <c r="Q77" s="97"/>
    </row>
    <row r="78" spans="1:17" s="11" customFormat="1" ht="18.75" customHeight="1">
      <c r="A78" s="248">
        <v>72</v>
      </c>
      <c r="B78" s="95"/>
      <c r="C78" s="95"/>
      <c r="D78" s="96"/>
      <c r="E78" s="263"/>
      <c r="F78" s="114"/>
      <c r="G78" s="114"/>
      <c r="H78" s="404"/>
      <c r="I78" s="286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0"/>
        <v>999</v>
      </c>
      <c r="M78" s="283">
        <f t="shared" si="1"/>
        <v>999</v>
      </c>
      <c r="N78" s="278"/>
      <c r="O78" s="241"/>
      <c r="P78" s="115">
        <f t="shared" si="2"/>
        <v>999</v>
      </c>
      <c r="Q78" s="97"/>
    </row>
    <row r="79" spans="1:17" s="11" customFormat="1" ht="18.75" customHeight="1">
      <c r="A79" s="248">
        <v>73</v>
      </c>
      <c r="B79" s="95"/>
      <c r="C79" s="95"/>
      <c r="D79" s="96"/>
      <c r="E79" s="263"/>
      <c r="F79" s="114"/>
      <c r="G79" s="114"/>
      <c r="H79" s="404"/>
      <c r="I79" s="286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0"/>
        <v>999</v>
      </c>
      <c r="M79" s="283">
        <f t="shared" si="1"/>
        <v>999</v>
      </c>
      <c r="N79" s="278"/>
      <c r="O79" s="241"/>
      <c r="P79" s="115">
        <f t="shared" si="2"/>
        <v>999</v>
      </c>
      <c r="Q79" s="97"/>
    </row>
    <row r="80" spans="1:17" s="11" customFormat="1" ht="18.75" customHeight="1">
      <c r="A80" s="248">
        <v>74</v>
      </c>
      <c r="B80" s="95"/>
      <c r="C80" s="95"/>
      <c r="D80" s="96"/>
      <c r="E80" s="263"/>
      <c r="F80" s="114"/>
      <c r="G80" s="114"/>
      <c r="H80" s="404"/>
      <c r="I80" s="286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0"/>
        <v>999</v>
      </c>
      <c r="M80" s="283">
        <f t="shared" si="1"/>
        <v>999</v>
      </c>
      <c r="N80" s="278"/>
      <c r="O80" s="241"/>
      <c r="P80" s="115">
        <f t="shared" si="2"/>
        <v>999</v>
      </c>
      <c r="Q80" s="97"/>
    </row>
    <row r="81" spans="1:17" s="11" customFormat="1" ht="18.75" customHeight="1">
      <c r="A81" s="248">
        <v>75</v>
      </c>
      <c r="B81" s="95"/>
      <c r="C81" s="95"/>
      <c r="D81" s="96"/>
      <c r="E81" s="263"/>
      <c r="F81" s="114"/>
      <c r="G81" s="114"/>
      <c r="H81" s="404"/>
      <c r="I81" s="286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0"/>
        <v>999</v>
      </c>
      <c r="M81" s="283">
        <f t="shared" si="1"/>
        <v>999</v>
      </c>
      <c r="N81" s="278"/>
      <c r="O81" s="241"/>
      <c r="P81" s="115">
        <f t="shared" si="2"/>
        <v>999</v>
      </c>
      <c r="Q81" s="97"/>
    </row>
    <row r="82" spans="1:17" s="11" customFormat="1" ht="18.75" customHeight="1">
      <c r="A82" s="248">
        <v>76</v>
      </c>
      <c r="B82" s="95"/>
      <c r="C82" s="95"/>
      <c r="D82" s="96"/>
      <c r="E82" s="263"/>
      <c r="F82" s="114"/>
      <c r="G82" s="114"/>
      <c r="H82" s="404"/>
      <c r="I82" s="286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0"/>
        <v>999</v>
      </c>
      <c r="M82" s="283">
        <f t="shared" si="1"/>
        <v>999</v>
      </c>
      <c r="N82" s="278"/>
      <c r="O82" s="241"/>
      <c r="P82" s="115">
        <f t="shared" si="2"/>
        <v>999</v>
      </c>
      <c r="Q82" s="97"/>
    </row>
    <row r="83" spans="1:17" s="11" customFormat="1" ht="18.75" customHeight="1">
      <c r="A83" s="248">
        <v>77</v>
      </c>
      <c r="B83" s="95"/>
      <c r="C83" s="95"/>
      <c r="D83" s="96"/>
      <c r="E83" s="263"/>
      <c r="F83" s="114"/>
      <c r="G83" s="114"/>
      <c r="H83" s="404"/>
      <c r="I83" s="286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0"/>
        <v>999</v>
      </c>
      <c r="M83" s="283">
        <f t="shared" si="1"/>
        <v>999</v>
      </c>
      <c r="N83" s="278"/>
      <c r="O83" s="241"/>
      <c r="P83" s="115">
        <f t="shared" si="2"/>
        <v>999</v>
      </c>
      <c r="Q83" s="97"/>
    </row>
    <row r="84" spans="1:17" s="11" customFormat="1" ht="18.75" customHeight="1">
      <c r="A84" s="248">
        <v>78</v>
      </c>
      <c r="B84" s="95"/>
      <c r="C84" s="95"/>
      <c r="D84" s="96"/>
      <c r="E84" s="263"/>
      <c r="F84" s="114"/>
      <c r="G84" s="114"/>
      <c r="H84" s="404"/>
      <c r="I84" s="286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0"/>
        <v>999</v>
      </c>
      <c r="M84" s="283">
        <f t="shared" si="1"/>
        <v>999</v>
      </c>
      <c r="N84" s="278"/>
      <c r="O84" s="241"/>
      <c r="P84" s="115">
        <f t="shared" si="2"/>
        <v>999</v>
      </c>
      <c r="Q84" s="97"/>
    </row>
    <row r="85" spans="1:17" s="11" customFormat="1" ht="18.75" customHeight="1">
      <c r="A85" s="248">
        <v>79</v>
      </c>
      <c r="B85" s="95"/>
      <c r="C85" s="95"/>
      <c r="D85" s="96"/>
      <c r="E85" s="263"/>
      <c r="F85" s="114"/>
      <c r="G85" s="114"/>
      <c r="H85" s="404"/>
      <c r="I85" s="286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0"/>
        <v>999</v>
      </c>
      <c r="M85" s="283">
        <f t="shared" si="1"/>
        <v>999</v>
      </c>
      <c r="N85" s="278"/>
      <c r="O85" s="241"/>
      <c r="P85" s="115">
        <f t="shared" si="2"/>
        <v>999</v>
      </c>
      <c r="Q85" s="97"/>
    </row>
    <row r="86" spans="1:17" s="11" customFormat="1" ht="18.75" customHeight="1">
      <c r="A86" s="248">
        <v>80</v>
      </c>
      <c r="B86" s="95"/>
      <c r="C86" s="95"/>
      <c r="D86" s="96"/>
      <c r="E86" s="263"/>
      <c r="F86" s="114"/>
      <c r="G86" s="114"/>
      <c r="H86" s="404"/>
      <c r="I86" s="286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0"/>
        <v>999</v>
      </c>
      <c r="M86" s="283">
        <f t="shared" si="1"/>
        <v>999</v>
      </c>
      <c r="N86" s="278"/>
      <c r="O86" s="241"/>
      <c r="P86" s="115">
        <f t="shared" si="2"/>
        <v>999</v>
      </c>
      <c r="Q86" s="97"/>
    </row>
    <row r="87" spans="1:17" s="11" customFormat="1" ht="18.75" customHeight="1">
      <c r="A87" s="248">
        <v>81</v>
      </c>
      <c r="B87" s="95"/>
      <c r="C87" s="95"/>
      <c r="D87" s="96"/>
      <c r="E87" s="263"/>
      <c r="F87" s="114"/>
      <c r="G87" s="114"/>
      <c r="H87" s="404"/>
      <c r="I87" s="286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0"/>
        <v>999</v>
      </c>
      <c r="M87" s="283">
        <f t="shared" si="1"/>
        <v>999</v>
      </c>
      <c r="N87" s="278"/>
      <c r="O87" s="241"/>
      <c r="P87" s="115">
        <f t="shared" si="2"/>
        <v>999</v>
      </c>
      <c r="Q87" s="97"/>
    </row>
    <row r="88" spans="1:17" s="11" customFormat="1" ht="18.75" customHeight="1">
      <c r="A88" s="248">
        <v>82</v>
      </c>
      <c r="B88" s="95"/>
      <c r="C88" s="95"/>
      <c r="D88" s="96"/>
      <c r="E88" s="263"/>
      <c r="F88" s="114"/>
      <c r="G88" s="114"/>
      <c r="H88" s="404"/>
      <c r="I88" s="286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0"/>
        <v>999</v>
      </c>
      <c r="M88" s="283">
        <f t="shared" si="1"/>
        <v>999</v>
      </c>
      <c r="N88" s="278"/>
      <c r="O88" s="241"/>
      <c r="P88" s="115">
        <f t="shared" si="2"/>
        <v>999</v>
      </c>
      <c r="Q88" s="97"/>
    </row>
    <row r="89" spans="1:17" s="11" customFormat="1" ht="18.75" customHeight="1">
      <c r="A89" s="248">
        <v>83</v>
      </c>
      <c r="B89" s="95"/>
      <c r="C89" s="95"/>
      <c r="D89" s="96"/>
      <c r="E89" s="263"/>
      <c r="F89" s="114"/>
      <c r="G89" s="114"/>
      <c r="H89" s="404"/>
      <c r="I89" s="286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0"/>
        <v>999</v>
      </c>
      <c r="M89" s="283">
        <f t="shared" si="1"/>
        <v>999</v>
      </c>
      <c r="N89" s="278"/>
      <c r="O89" s="241"/>
      <c r="P89" s="115">
        <f t="shared" si="2"/>
        <v>999</v>
      </c>
      <c r="Q89" s="97"/>
    </row>
    <row r="90" spans="1:17" s="11" customFormat="1" ht="18.75" customHeight="1">
      <c r="A90" s="248">
        <v>84</v>
      </c>
      <c r="B90" s="95"/>
      <c r="C90" s="95"/>
      <c r="D90" s="96"/>
      <c r="E90" s="263"/>
      <c r="F90" s="114"/>
      <c r="G90" s="114"/>
      <c r="H90" s="404"/>
      <c r="I90" s="286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0"/>
        <v>999</v>
      </c>
      <c r="M90" s="283">
        <f t="shared" si="1"/>
        <v>999</v>
      </c>
      <c r="N90" s="278"/>
      <c r="O90" s="241"/>
      <c r="P90" s="115">
        <f t="shared" si="2"/>
        <v>999</v>
      </c>
      <c r="Q90" s="97"/>
    </row>
    <row r="91" spans="1:17" s="11" customFormat="1" ht="18.75" customHeight="1">
      <c r="A91" s="248">
        <v>85</v>
      </c>
      <c r="B91" s="95"/>
      <c r="C91" s="95"/>
      <c r="D91" s="96"/>
      <c r="E91" s="263"/>
      <c r="F91" s="114"/>
      <c r="G91" s="114"/>
      <c r="H91" s="404"/>
      <c r="I91" s="286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0"/>
        <v>999</v>
      </c>
      <c r="M91" s="283">
        <f t="shared" si="1"/>
        <v>999</v>
      </c>
      <c r="N91" s="278"/>
      <c r="O91" s="241"/>
      <c r="P91" s="115">
        <f t="shared" si="2"/>
        <v>999</v>
      </c>
      <c r="Q91" s="97"/>
    </row>
    <row r="92" spans="1:17" s="11" customFormat="1" ht="18.75" customHeight="1">
      <c r="A92" s="248">
        <v>86</v>
      </c>
      <c r="B92" s="95"/>
      <c r="C92" s="95"/>
      <c r="D92" s="96"/>
      <c r="E92" s="263"/>
      <c r="F92" s="114"/>
      <c r="G92" s="114"/>
      <c r="H92" s="404"/>
      <c r="I92" s="286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0"/>
        <v>999</v>
      </c>
      <c r="M92" s="283">
        <f t="shared" si="1"/>
        <v>999</v>
      </c>
      <c r="N92" s="278"/>
      <c r="O92" s="241"/>
      <c r="P92" s="115">
        <f t="shared" si="2"/>
        <v>999</v>
      </c>
      <c r="Q92" s="97"/>
    </row>
    <row r="93" spans="1:17" s="11" customFormat="1" ht="18.75" customHeight="1">
      <c r="A93" s="248">
        <v>87</v>
      </c>
      <c r="B93" s="95"/>
      <c r="C93" s="95"/>
      <c r="D93" s="96"/>
      <c r="E93" s="263"/>
      <c r="F93" s="114"/>
      <c r="G93" s="114"/>
      <c r="H93" s="404"/>
      <c r="I93" s="286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0"/>
        <v>999</v>
      </c>
      <c r="M93" s="283">
        <f t="shared" si="1"/>
        <v>999</v>
      </c>
      <c r="N93" s="278"/>
      <c r="O93" s="241"/>
      <c r="P93" s="115">
        <f t="shared" si="2"/>
        <v>999</v>
      </c>
      <c r="Q93" s="97"/>
    </row>
    <row r="94" spans="1:17" s="11" customFormat="1" ht="18.75" customHeight="1">
      <c r="A94" s="248">
        <v>88</v>
      </c>
      <c r="B94" s="95"/>
      <c r="C94" s="95"/>
      <c r="D94" s="96"/>
      <c r="E94" s="263"/>
      <c r="F94" s="114"/>
      <c r="G94" s="114"/>
      <c r="H94" s="404"/>
      <c r="I94" s="286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0"/>
        <v>999</v>
      </c>
      <c r="M94" s="283">
        <f t="shared" si="1"/>
        <v>999</v>
      </c>
      <c r="N94" s="278"/>
      <c r="O94" s="241"/>
      <c r="P94" s="115">
        <f t="shared" si="2"/>
        <v>999</v>
      </c>
      <c r="Q94" s="97"/>
    </row>
    <row r="95" spans="1:17" s="11" customFormat="1" ht="18.75" customHeight="1">
      <c r="A95" s="248">
        <v>89</v>
      </c>
      <c r="B95" s="95"/>
      <c r="C95" s="95"/>
      <c r="D95" s="96"/>
      <c r="E95" s="263"/>
      <c r="F95" s="114"/>
      <c r="G95" s="114"/>
      <c r="H95" s="404"/>
      <c r="I95" s="286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0"/>
        <v>999</v>
      </c>
      <c r="M95" s="283">
        <f t="shared" si="1"/>
        <v>999</v>
      </c>
      <c r="N95" s="278"/>
      <c r="O95" s="241"/>
      <c r="P95" s="115">
        <f t="shared" si="2"/>
        <v>999</v>
      </c>
      <c r="Q95" s="97"/>
    </row>
    <row r="96" spans="1:17" s="11" customFormat="1" ht="18.75" customHeight="1">
      <c r="A96" s="248">
        <v>90</v>
      </c>
      <c r="B96" s="95"/>
      <c r="C96" s="95"/>
      <c r="D96" s="96"/>
      <c r="E96" s="263"/>
      <c r="F96" s="114"/>
      <c r="G96" s="114"/>
      <c r="H96" s="404"/>
      <c r="I96" s="286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0"/>
        <v>999</v>
      </c>
      <c r="M96" s="283">
        <f t="shared" si="1"/>
        <v>999</v>
      </c>
      <c r="N96" s="278"/>
      <c r="O96" s="241"/>
      <c r="P96" s="115">
        <f t="shared" si="2"/>
        <v>999</v>
      </c>
      <c r="Q96" s="97"/>
    </row>
    <row r="97" spans="1:17" s="11" customFormat="1" ht="18.75" customHeight="1">
      <c r="A97" s="248">
        <v>91</v>
      </c>
      <c r="B97" s="95"/>
      <c r="C97" s="95"/>
      <c r="D97" s="96"/>
      <c r="E97" s="263"/>
      <c r="F97" s="114"/>
      <c r="G97" s="114"/>
      <c r="H97" s="404"/>
      <c r="I97" s="286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0"/>
        <v>999</v>
      </c>
      <c r="M97" s="283">
        <f t="shared" si="1"/>
        <v>999</v>
      </c>
      <c r="N97" s="278"/>
      <c r="O97" s="241"/>
      <c r="P97" s="115">
        <f t="shared" si="2"/>
        <v>999</v>
      </c>
      <c r="Q97" s="97"/>
    </row>
    <row r="98" spans="1:17" s="11" customFormat="1" ht="18.75" customHeight="1">
      <c r="A98" s="248">
        <v>92</v>
      </c>
      <c r="B98" s="95"/>
      <c r="C98" s="95"/>
      <c r="D98" s="96"/>
      <c r="E98" s="263"/>
      <c r="F98" s="114"/>
      <c r="G98" s="114"/>
      <c r="H98" s="404"/>
      <c r="I98" s="286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0"/>
        <v>999</v>
      </c>
      <c r="M98" s="283">
        <f t="shared" si="1"/>
        <v>999</v>
      </c>
      <c r="N98" s="278"/>
      <c r="O98" s="241"/>
      <c r="P98" s="115">
        <f t="shared" si="2"/>
        <v>999</v>
      </c>
      <c r="Q98" s="97"/>
    </row>
    <row r="99" spans="1:17" s="11" customFormat="1" ht="18.75" customHeight="1">
      <c r="A99" s="248">
        <v>93</v>
      </c>
      <c r="B99" s="95"/>
      <c r="C99" s="95"/>
      <c r="D99" s="96"/>
      <c r="E99" s="263"/>
      <c r="F99" s="114"/>
      <c r="G99" s="114"/>
      <c r="H99" s="404"/>
      <c r="I99" s="286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0"/>
        <v>999</v>
      </c>
      <c r="M99" s="283">
        <f t="shared" si="1"/>
        <v>999</v>
      </c>
      <c r="N99" s="278"/>
      <c r="O99" s="241"/>
      <c r="P99" s="115">
        <f t="shared" si="2"/>
        <v>999</v>
      </c>
      <c r="Q99" s="97"/>
    </row>
    <row r="100" spans="1:17" s="11" customFormat="1" ht="18.75" customHeight="1">
      <c r="A100" s="248">
        <v>94</v>
      </c>
      <c r="B100" s="95"/>
      <c r="C100" s="95"/>
      <c r="D100" s="96"/>
      <c r="E100" s="263"/>
      <c r="F100" s="114"/>
      <c r="G100" s="114"/>
      <c r="H100" s="404"/>
      <c r="I100" s="286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0"/>
        <v>999</v>
      </c>
      <c r="M100" s="283">
        <f t="shared" si="1"/>
        <v>999</v>
      </c>
      <c r="N100" s="278"/>
      <c r="O100" s="241"/>
      <c r="P100" s="115">
        <f t="shared" si="2"/>
        <v>999</v>
      </c>
      <c r="Q100" s="97"/>
    </row>
    <row r="101" spans="1:17" s="11" customFormat="1" ht="18.75" customHeight="1">
      <c r="A101" s="248">
        <v>95</v>
      </c>
      <c r="B101" s="95"/>
      <c r="C101" s="95"/>
      <c r="D101" s="96"/>
      <c r="E101" s="263"/>
      <c r="F101" s="114"/>
      <c r="G101" s="114"/>
      <c r="H101" s="404"/>
      <c r="I101" s="286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si="0"/>
        <v>999</v>
      </c>
      <c r="M101" s="283">
        <f t="shared" si="1"/>
        <v>999</v>
      </c>
      <c r="N101" s="278"/>
      <c r="O101" s="241"/>
      <c r="P101" s="115">
        <f t="shared" si="2"/>
        <v>999</v>
      </c>
      <c r="Q101" s="97"/>
    </row>
    <row r="102" spans="1:17" s="11" customFormat="1" ht="18.75" customHeight="1">
      <c r="A102" s="248">
        <v>96</v>
      </c>
      <c r="B102" s="95"/>
      <c r="C102" s="95"/>
      <c r="D102" s="96"/>
      <c r="E102" s="263"/>
      <c r="F102" s="114"/>
      <c r="G102" s="114"/>
      <c r="H102" s="404"/>
      <c r="I102" s="286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0"/>
        <v>999</v>
      </c>
      <c r="M102" s="283">
        <f t="shared" si="1"/>
        <v>999</v>
      </c>
      <c r="N102" s="278"/>
      <c r="O102" s="241"/>
      <c r="P102" s="115">
        <f t="shared" si="2"/>
        <v>999</v>
      </c>
      <c r="Q102" s="97"/>
    </row>
    <row r="103" spans="1:17" s="11" customFormat="1" ht="18.75" customHeight="1">
      <c r="A103" s="248">
        <v>97</v>
      </c>
      <c r="B103" s="95"/>
      <c r="C103" s="95"/>
      <c r="D103" s="96"/>
      <c r="E103" s="263"/>
      <c r="F103" s="114"/>
      <c r="G103" s="114"/>
      <c r="H103" s="404"/>
      <c r="I103" s="286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0"/>
        <v>999</v>
      </c>
      <c r="M103" s="283">
        <f t="shared" si="1"/>
        <v>999</v>
      </c>
      <c r="N103" s="278"/>
      <c r="O103" s="241"/>
      <c r="P103" s="115">
        <f t="shared" si="2"/>
        <v>999</v>
      </c>
      <c r="Q103" s="97"/>
    </row>
    <row r="104" spans="1:17" s="11" customFormat="1" ht="18.75" customHeight="1">
      <c r="A104" s="248">
        <v>98</v>
      </c>
      <c r="B104" s="95"/>
      <c r="C104" s="95"/>
      <c r="D104" s="96"/>
      <c r="E104" s="263"/>
      <c r="F104" s="114"/>
      <c r="G104" s="114"/>
      <c r="H104" s="404"/>
      <c r="I104" s="286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aca="true" t="shared" si="3" ref="L104:L156">IF(Q104="",999,Q104)</f>
        <v>999</v>
      </c>
      <c r="M104" s="283">
        <f aca="true" t="shared" si="4" ref="M104:M156">IF(P104=999,999,1)</f>
        <v>999</v>
      </c>
      <c r="N104" s="278"/>
      <c r="O104" s="241"/>
      <c r="P104" s="115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248">
        <v>99</v>
      </c>
      <c r="B105" s="95"/>
      <c r="C105" s="95"/>
      <c r="D105" s="96"/>
      <c r="E105" s="263"/>
      <c r="F105" s="114"/>
      <c r="G105" s="114"/>
      <c r="H105" s="404"/>
      <c r="I105" s="286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3"/>
        <v>999</v>
      </c>
      <c r="M105" s="283">
        <f t="shared" si="4"/>
        <v>999</v>
      </c>
      <c r="N105" s="278"/>
      <c r="O105" s="241"/>
      <c r="P105" s="115">
        <f t="shared" si="5"/>
        <v>999</v>
      </c>
      <c r="Q105" s="97"/>
    </row>
    <row r="106" spans="1:17" s="11" customFormat="1" ht="18.75" customHeight="1">
      <c r="A106" s="248">
        <v>100</v>
      </c>
      <c r="B106" s="95"/>
      <c r="C106" s="95"/>
      <c r="D106" s="96"/>
      <c r="E106" s="263"/>
      <c r="F106" s="114"/>
      <c r="G106" s="114"/>
      <c r="H106" s="404"/>
      <c r="I106" s="286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3"/>
        <v>999</v>
      </c>
      <c r="M106" s="283">
        <f t="shared" si="4"/>
        <v>999</v>
      </c>
      <c r="N106" s="278"/>
      <c r="O106" s="241"/>
      <c r="P106" s="115">
        <f t="shared" si="5"/>
        <v>999</v>
      </c>
      <c r="Q106" s="97"/>
    </row>
    <row r="107" spans="1:17" s="11" customFormat="1" ht="18.75" customHeight="1">
      <c r="A107" s="248">
        <v>101</v>
      </c>
      <c r="B107" s="95"/>
      <c r="C107" s="95"/>
      <c r="D107" s="96"/>
      <c r="E107" s="263"/>
      <c r="F107" s="114"/>
      <c r="G107" s="114"/>
      <c r="H107" s="404"/>
      <c r="I107" s="286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3"/>
        <v>999</v>
      </c>
      <c r="M107" s="283">
        <f t="shared" si="4"/>
        <v>999</v>
      </c>
      <c r="N107" s="278"/>
      <c r="O107" s="241"/>
      <c r="P107" s="115">
        <f t="shared" si="5"/>
        <v>999</v>
      </c>
      <c r="Q107" s="97"/>
    </row>
    <row r="108" spans="1:17" s="11" customFormat="1" ht="18.75" customHeight="1">
      <c r="A108" s="248">
        <v>102</v>
      </c>
      <c r="B108" s="95"/>
      <c r="C108" s="95"/>
      <c r="D108" s="96"/>
      <c r="E108" s="263"/>
      <c r="F108" s="114"/>
      <c r="G108" s="114"/>
      <c r="H108" s="404"/>
      <c r="I108" s="286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3"/>
        <v>999</v>
      </c>
      <c r="M108" s="283">
        <f t="shared" si="4"/>
        <v>999</v>
      </c>
      <c r="N108" s="278"/>
      <c r="O108" s="241"/>
      <c r="P108" s="115">
        <f t="shared" si="5"/>
        <v>999</v>
      </c>
      <c r="Q108" s="97"/>
    </row>
    <row r="109" spans="1:17" s="11" customFormat="1" ht="18.75" customHeight="1">
      <c r="A109" s="248">
        <v>103</v>
      </c>
      <c r="B109" s="95"/>
      <c r="C109" s="95"/>
      <c r="D109" s="96"/>
      <c r="E109" s="263"/>
      <c r="F109" s="114"/>
      <c r="G109" s="114"/>
      <c r="H109" s="404"/>
      <c r="I109" s="286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3"/>
        <v>999</v>
      </c>
      <c r="M109" s="283">
        <f t="shared" si="4"/>
        <v>999</v>
      </c>
      <c r="N109" s="278"/>
      <c r="O109" s="241"/>
      <c r="P109" s="115">
        <f t="shared" si="5"/>
        <v>999</v>
      </c>
      <c r="Q109" s="97"/>
    </row>
    <row r="110" spans="1:17" s="11" customFormat="1" ht="18.75" customHeight="1">
      <c r="A110" s="248">
        <v>104</v>
      </c>
      <c r="B110" s="95"/>
      <c r="C110" s="95"/>
      <c r="D110" s="96"/>
      <c r="E110" s="263"/>
      <c r="F110" s="114"/>
      <c r="G110" s="114"/>
      <c r="H110" s="404"/>
      <c r="I110" s="286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3"/>
        <v>999</v>
      </c>
      <c r="M110" s="283">
        <f t="shared" si="4"/>
        <v>999</v>
      </c>
      <c r="N110" s="278"/>
      <c r="O110" s="241"/>
      <c r="P110" s="115">
        <f t="shared" si="5"/>
        <v>999</v>
      </c>
      <c r="Q110" s="97"/>
    </row>
    <row r="111" spans="1:17" s="11" customFormat="1" ht="18.75" customHeight="1">
      <c r="A111" s="248">
        <v>105</v>
      </c>
      <c r="B111" s="95"/>
      <c r="C111" s="95"/>
      <c r="D111" s="96"/>
      <c r="E111" s="263"/>
      <c r="F111" s="114"/>
      <c r="G111" s="114"/>
      <c r="H111" s="404"/>
      <c r="I111" s="286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3"/>
        <v>999</v>
      </c>
      <c r="M111" s="283">
        <f t="shared" si="4"/>
        <v>999</v>
      </c>
      <c r="N111" s="278"/>
      <c r="O111" s="241"/>
      <c r="P111" s="115">
        <f t="shared" si="5"/>
        <v>999</v>
      </c>
      <c r="Q111" s="97"/>
    </row>
    <row r="112" spans="1:17" s="11" customFormat="1" ht="18.75" customHeight="1">
      <c r="A112" s="248">
        <v>106</v>
      </c>
      <c r="B112" s="95"/>
      <c r="C112" s="95"/>
      <c r="D112" s="96"/>
      <c r="E112" s="263"/>
      <c r="F112" s="114"/>
      <c r="G112" s="114"/>
      <c r="H112" s="404"/>
      <c r="I112" s="286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3"/>
        <v>999</v>
      </c>
      <c r="M112" s="283">
        <f t="shared" si="4"/>
        <v>999</v>
      </c>
      <c r="N112" s="278"/>
      <c r="O112" s="241"/>
      <c r="P112" s="115">
        <f t="shared" si="5"/>
        <v>999</v>
      </c>
      <c r="Q112" s="97"/>
    </row>
    <row r="113" spans="1:17" s="11" customFormat="1" ht="18.75" customHeight="1">
      <c r="A113" s="248">
        <v>107</v>
      </c>
      <c r="B113" s="95"/>
      <c r="C113" s="95"/>
      <c r="D113" s="96"/>
      <c r="E113" s="263"/>
      <c r="F113" s="114"/>
      <c r="G113" s="114"/>
      <c r="H113" s="404"/>
      <c r="I113" s="286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3"/>
        <v>999</v>
      </c>
      <c r="M113" s="283">
        <f t="shared" si="4"/>
        <v>999</v>
      </c>
      <c r="N113" s="278"/>
      <c r="O113" s="241"/>
      <c r="P113" s="115">
        <f t="shared" si="5"/>
        <v>999</v>
      </c>
      <c r="Q113" s="97"/>
    </row>
    <row r="114" spans="1:17" s="11" customFormat="1" ht="18.75" customHeight="1">
      <c r="A114" s="248">
        <v>108</v>
      </c>
      <c r="B114" s="95"/>
      <c r="C114" s="95"/>
      <c r="D114" s="96"/>
      <c r="E114" s="263"/>
      <c r="F114" s="114"/>
      <c r="G114" s="114"/>
      <c r="H114" s="404"/>
      <c r="I114" s="286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3"/>
        <v>999</v>
      </c>
      <c r="M114" s="283">
        <f t="shared" si="4"/>
        <v>999</v>
      </c>
      <c r="N114" s="278"/>
      <c r="O114" s="241"/>
      <c r="P114" s="115">
        <f t="shared" si="5"/>
        <v>999</v>
      </c>
      <c r="Q114" s="97"/>
    </row>
    <row r="115" spans="1:17" s="11" customFormat="1" ht="18.75" customHeight="1">
      <c r="A115" s="248">
        <v>109</v>
      </c>
      <c r="B115" s="95"/>
      <c r="C115" s="95"/>
      <c r="D115" s="96"/>
      <c r="E115" s="263"/>
      <c r="F115" s="114"/>
      <c r="G115" s="114"/>
      <c r="H115" s="404"/>
      <c r="I115" s="286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3"/>
        <v>999</v>
      </c>
      <c r="M115" s="283">
        <f t="shared" si="4"/>
        <v>999</v>
      </c>
      <c r="N115" s="278"/>
      <c r="O115" s="241"/>
      <c r="P115" s="115">
        <f t="shared" si="5"/>
        <v>999</v>
      </c>
      <c r="Q115" s="97"/>
    </row>
    <row r="116" spans="1:17" s="11" customFormat="1" ht="18.75" customHeight="1">
      <c r="A116" s="248">
        <v>110</v>
      </c>
      <c r="B116" s="95"/>
      <c r="C116" s="95"/>
      <c r="D116" s="96"/>
      <c r="E116" s="263"/>
      <c r="F116" s="114"/>
      <c r="G116" s="114"/>
      <c r="H116" s="404"/>
      <c r="I116" s="286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3"/>
        <v>999</v>
      </c>
      <c r="M116" s="283">
        <f t="shared" si="4"/>
        <v>999</v>
      </c>
      <c r="N116" s="278"/>
      <c r="O116" s="241"/>
      <c r="P116" s="115">
        <f t="shared" si="5"/>
        <v>999</v>
      </c>
      <c r="Q116" s="97"/>
    </row>
    <row r="117" spans="1:17" s="11" customFormat="1" ht="18.75" customHeight="1">
      <c r="A117" s="248">
        <v>111</v>
      </c>
      <c r="B117" s="95"/>
      <c r="C117" s="95"/>
      <c r="D117" s="96"/>
      <c r="E117" s="263"/>
      <c r="F117" s="114"/>
      <c r="G117" s="114"/>
      <c r="H117" s="404"/>
      <c r="I117" s="286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3"/>
        <v>999</v>
      </c>
      <c r="M117" s="283">
        <f t="shared" si="4"/>
        <v>999</v>
      </c>
      <c r="N117" s="278"/>
      <c r="O117" s="241"/>
      <c r="P117" s="115">
        <f t="shared" si="5"/>
        <v>999</v>
      </c>
      <c r="Q117" s="97"/>
    </row>
    <row r="118" spans="1:17" s="11" customFormat="1" ht="18.75" customHeight="1">
      <c r="A118" s="248">
        <v>112</v>
      </c>
      <c r="B118" s="95"/>
      <c r="C118" s="95"/>
      <c r="D118" s="96"/>
      <c r="E118" s="263"/>
      <c r="F118" s="114"/>
      <c r="G118" s="114"/>
      <c r="H118" s="404"/>
      <c r="I118" s="286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3"/>
        <v>999</v>
      </c>
      <c r="M118" s="283">
        <f t="shared" si="4"/>
        <v>999</v>
      </c>
      <c r="N118" s="278"/>
      <c r="O118" s="241"/>
      <c r="P118" s="115">
        <f t="shared" si="5"/>
        <v>999</v>
      </c>
      <c r="Q118" s="97"/>
    </row>
    <row r="119" spans="1:17" s="11" customFormat="1" ht="18.75" customHeight="1">
      <c r="A119" s="248">
        <v>113</v>
      </c>
      <c r="B119" s="95"/>
      <c r="C119" s="95"/>
      <c r="D119" s="96"/>
      <c r="E119" s="263"/>
      <c r="F119" s="114"/>
      <c r="G119" s="114"/>
      <c r="H119" s="404"/>
      <c r="I119" s="286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3"/>
        <v>999</v>
      </c>
      <c r="M119" s="283">
        <f t="shared" si="4"/>
        <v>999</v>
      </c>
      <c r="N119" s="278"/>
      <c r="O119" s="241"/>
      <c r="P119" s="115">
        <f t="shared" si="5"/>
        <v>999</v>
      </c>
      <c r="Q119" s="97"/>
    </row>
    <row r="120" spans="1:17" s="11" customFormat="1" ht="18.75" customHeight="1">
      <c r="A120" s="248">
        <v>114</v>
      </c>
      <c r="B120" s="95"/>
      <c r="C120" s="95"/>
      <c r="D120" s="96"/>
      <c r="E120" s="263"/>
      <c r="F120" s="114"/>
      <c r="G120" s="114"/>
      <c r="H120" s="404"/>
      <c r="I120" s="286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3"/>
        <v>999</v>
      </c>
      <c r="M120" s="283">
        <f t="shared" si="4"/>
        <v>999</v>
      </c>
      <c r="N120" s="278"/>
      <c r="O120" s="241"/>
      <c r="P120" s="115">
        <f t="shared" si="5"/>
        <v>999</v>
      </c>
      <c r="Q120" s="97"/>
    </row>
    <row r="121" spans="1:17" s="11" customFormat="1" ht="18.75" customHeight="1">
      <c r="A121" s="248">
        <v>115</v>
      </c>
      <c r="B121" s="95"/>
      <c r="C121" s="95"/>
      <c r="D121" s="96"/>
      <c r="E121" s="263"/>
      <c r="F121" s="114"/>
      <c r="G121" s="114"/>
      <c r="H121" s="404"/>
      <c r="I121" s="286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3"/>
        <v>999</v>
      </c>
      <c r="M121" s="283">
        <f t="shared" si="4"/>
        <v>999</v>
      </c>
      <c r="N121" s="278"/>
      <c r="O121" s="241"/>
      <c r="P121" s="115">
        <f t="shared" si="5"/>
        <v>999</v>
      </c>
      <c r="Q121" s="97"/>
    </row>
    <row r="122" spans="1:17" s="11" customFormat="1" ht="18.75" customHeight="1">
      <c r="A122" s="248">
        <v>116</v>
      </c>
      <c r="B122" s="95"/>
      <c r="C122" s="95"/>
      <c r="D122" s="96"/>
      <c r="E122" s="263"/>
      <c r="F122" s="114"/>
      <c r="G122" s="114"/>
      <c r="H122" s="404"/>
      <c r="I122" s="286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3"/>
        <v>999</v>
      </c>
      <c r="M122" s="283">
        <f t="shared" si="4"/>
        <v>999</v>
      </c>
      <c r="N122" s="278"/>
      <c r="O122" s="241"/>
      <c r="P122" s="115">
        <f t="shared" si="5"/>
        <v>999</v>
      </c>
      <c r="Q122" s="97"/>
    </row>
    <row r="123" spans="1:17" s="11" customFormat="1" ht="18.75" customHeight="1">
      <c r="A123" s="248">
        <v>117</v>
      </c>
      <c r="B123" s="95"/>
      <c r="C123" s="95"/>
      <c r="D123" s="96"/>
      <c r="E123" s="263"/>
      <c r="F123" s="114"/>
      <c r="G123" s="114"/>
      <c r="H123" s="404"/>
      <c r="I123" s="286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3"/>
        <v>999</v>
      </c>
      <c r="M123" s="283">
        <f t="shared" si="4"/>
        <v>999</v>
      </c>
      <c r="N123" s="278"/>
      <c r="O123" s="241"/>
      <c r="P123" s="115">
        <f t="shared" si="5"/>
        <v>999</v>
      </c>
      <c r="Q123" s="97"/>
    </row>
    <row r="124" spans="1:17" s="11" customFormat="1" ht="18.75" customHeight="1">
      <c r="A124" s="248">
        <v>118</v>
      </c>
      <c r="B124" s="95"/>
      <c r="C124" s="95"/>
      <c r="D124" s="96"/>
      <c r="E124" s="263"/>
      <c r="F124" s="114"/>
      <c r="G124" s="114"/>
      <c r="H124" s="404"/>
      <c r="I124" s="286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3"/>
        <v>999</v>
      </c>
      <c r="M124" s="283">
        <f t="shared" si="4"/>
        <v>999</v>
      </c>
      <c r="N124" s="278"/>
      <c r="O124" s="241"/>
      <c r="P124" s="115">
        <f t="shared" si="5"/>
        <v>999</v>
      </c>
      <c r="Q124" s="97"/>
    </row>
    <row r="125" spans="1:17" s="11" customFormat="1" ht="18.75" customHeight="1">
      <c r="A125" s="248">
        <v>119</v>
      </c>
      <c r="B125" s="95"/>
      <c r="C125" s="95"/>
      <c r="D125" s="96"/>
      <c r="E125" s="263"/>
      <c r="F125" s="114"/>
      <c r="G125" s="114"/>
      <c r="H125" s="404"/>
      <c r="I125" s="286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3"/>
        <v>999</v>
      </c>
      <c r="M125" s="283">
        <f t="shared" si="4"/>
        <v>999</v>
      </c>
      <c r="N125" s="278"/>
      <c r="O125" s="241"/>
      <c r="P125" s="115">
        <f t="shared" si="5"/>
        <v>999</v>
      </c>
      <c r="Q125" s="97"/>
    </row>
    <row r="126" spans="1:17" s="11" customFormat="1" ht="18.75" customHeight="1">
      <c r="A126" s="248">
        <v>120</v>
      </c>
      <c r="B126" s="95"/>
      <c r="C126" s="95"/>
      <c r="D126" s="96"/>
      <c r="E126" s="263"/>
      <c r="F126" s="114"/>
      <c r="G126" s="114"/>
      <c r="H126" s="404"/>
      <c r="I126" s="286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3"/>
        <v>999</v>
      </c>
      <c r="M126" s="283">
        <f t="shared" si="4"/>
        <v>999</v>
      </c>
      <c r="N126" s="278"/>
      <c r="O126" s="241"/>
      <c r="P126" s="115">
        <f t="shared" si="5"/>
        <v>999</v>
      </c>
      <c r="Q126" s="97"/>
    </row>
    <row r="127" spans="1:17" s="11" customFormat="1" ht="18.75" customHeight="1">
      <c r="A127" s="248">
        <v>121</v>
      </c>
      <c r="B127" s="95"/>
      <c r="C127" s="95"/>
      <c r="D127" s="96"/>
      <c r="E127" s="263"/>
      <c r="F127" s="114"/>
      <c r="G127" s="114"/>
      <c r="H127" s="404"/>
      <c r="I127" s="286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3"/>
        <v>999</v>
      </c>
      <c r="M127" s="283">
        <f t="shared" si="4"/>
        <v>999</v>
      </c>
      <c r="N127" s="278"/>
      <c r="O127" s="241"/>
      <c r="P127" s="115">
        <f t="shared" si="5"/>
        <v>999</v>
      </c>
      <c r="Q127" s="97"/>
    </row>
    <row r="128" spans="1:17" s="11" customFormat="1" ht="18.75" customHeight="1">
      <c r="A128" s="248">
        <v>122</v>
      </c>
      <c r="B128" s="95"/>
      <c r="C128" s="95"/>
      <c r="D128" s="96"/>
      <c r="E128" s="263"/>
      <c r="F128" s="114"/>
      <c r="G128" s="114"/>
      <c r="H128" s="404"/>
      <c r="I128" s="286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3"/>
        <v>999</v>
      </c>
      <c r="M128" s="283">
        <f t="shared" si="4"/>
        <v>999</v>
      </c>
      <c r="N128" s="278"/>
      <c r="O128" s="241"/>
      <c r="P128" s="115">
        <f t="shared" si="5"/>
        <v>999</v>
      </c>
      <c r="Q128" s="97"/>
    </row>
    <row r="129" spans="1:17" s="11" customFormat="1" ht="18.75" customHeight="1">
      <c r="A129" s="248">
        <v>123</v>
      </c>
      <c r="B129" s="95"/>
      <c r="C129" s="95"/>
      <c r="D129" s="96"/>
      <c r="E129" s="263"/>
      <c r="F129" s="114"/>
      <c r="G129" s="114"/>
      <c r="H129" s="404"/>
      <c r="I129" s="286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3"/>
        <v>999</v>
      </c>
      <c r="M129" s="283">
        <f t="shared" si="4"/>
        <v>999</v>
      </c>
      <c r="N129" s="278"/>
      <c r="O129" s="241"/>
      <c r="P129" s="115">
        <f t="shared" si="5"/>
        <v>999</v>
      </c>
      <c r="Q129" s="97"/>
    </row>
    <row r="130" spans="1:17" s="11" customFormat="1" ht="18.75" customHeight="1">
      <c r="A130" s="248">
        <v>124</v>
      </c>
      <c r="B130" s="95"/>
      <c r="C130" s="95"/>
      <c r="D130" s="96"/>
      <c r="E130" s="263"/>
      <c r="F130" s="114"/>
      <c r="G130" s="114"/>
      <c r="H130" s="404"/>
      <c r="I130" s="286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3"/>
        <v>999</v>
      </c>
      <c r="M130" s="283">
        <f t="shared" si="4"/>
        <v>999</v>
      </c>
      <c r="N130" s="278"/>
      <c r="O130" s="241"/>
      <c r="P130" s="115">
        <f t="shared" si="5"/>
        <v>999</v>
      </c>
      <c r="Q130" s="97"/>
    </row>
    <row r="131" spans="1:17" s="11" customFormat="1" ht="18.75" customHeight="1">
      <c r="A131" s="248">
        <v>125</v>
      </c>
      <c r="B131" s="95"/>
      <c r="C131" s="95"/>
      <c r="D131" s="96"/>
      <c r="E131" s="263"/>
      <c r="F131" s="114"/>
      <c r="G131" s="114"/>
      <c r="H131" s="404"/>
      <c r="I131" s="286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3"/>
        <v>999</v>
      </c>
      <c r="M131" s="283">
        <f t="shared" si="4"/>
        <v>999</v>
      </c>
      <c r="N131" s="278"/>
      <c r="O131" s="241"/>
      <c r="P131" s="115">
        <f t="shared" si="5"/>
        <v>999</v>
      </c>
      <c r="Q131" s="97"/>
    </row>
    <row r="132" spans="1:17" s="11" customFormat="1" ht="18.75" customHeight="1">
      <c r="A132" s="248">
        <v>126</v>
      </c>
      <c r="B132" s="95"/>
      <c r="C132" s="95"/>
      <c r="D132" s="96"/>
      <c r="E132" s="263"/>
      <c r="F132" s="114"/>
      <c r="G132" s="114"/>
      <c r="H132" s="404"/>
      <c r="I132" s="286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3"/>
        <v>999</v>
      </c>
      <c r="M132" s="283">
        <f t="shared" si="4"/>
        <v>999</v>
      </c>
      <c r="N132" s="278"/>
      <c r="O132" s="241"/>
      <c r="P132" s="115">
        <f t="shared" si="5"/>
        <v>999</v>
      </c>
      <c r="Q132" s="97"/>
    </row>
    <row r="133" spans="1:17" s="11" customFormat="1" ht="18.75" customHeight="1">
      <c r="A133" s="248">
        <v>127</v>
      </c>
      <c r="B133" s="95"/>
      <c r="C133" s="95"/>
      <c r="D133" s="96"/>
      <c r="E133" s="263"/>
      <c r="F133" s="114"/>
      <c r="G133" s="114"/>
      <c r="H133" s="404"/>
      <c r="I133" s="286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3"/>
        <v>999</v>
      </c>
      <c r="M133" s="283">
        <f t="shared" si="4"/>
        <v>999</v>
      </c>
      <c r="N133" s="278"/>
      <c r="O133" s="241"/>
      <c r="P133" s="115">
        <f t="shared" si="5"/>
        <v>999</v>
      </c>
      <c r="Q133" s="97"/>
    </row>
    <row r="134" spans="1:17" s="11" customFormat="1" ht="18.75" customHeight="1">
      <c r="A134" s="248">
        <v>128</v>
      </c>
      <c r="B134" s="95"/>
      <c r="C134" s="95"/>
      <c r="D134" s="96"/>
      <c r="E134" s="263"/>
      <c r="F134" s="114"/>
      <c r="G134" s="114"/>
      <c r="H134" s="404"/>
      <c r="I134" s="286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3"/>
        <v>999</v>
      </c>
      <c r="M134" s="283">
        <f t="shared" si="4"/>
        <v>999</v>
      </c>
      <c r="N134" s="278"/>
      <c r="O134" s="284"/>
      <c r="P134" s="285">
        <f t="shared" si="5"/>
        <v>999</v>
      </c>
      <c r="Q134" s="286"/>
    </row>
    <row r="135" spans="1:17" ht="12.75">
      <c r="A135" s="248">
        <v>129</v>
      </c>
      <c r="B135" s="95"/>
      <c r="C135" s="95"/>
      <c r="D135" s="96"/>
      <c r="E135" s="263"/>
      <c r="F135" s="114"/>
      <c r="G135" s="114"/>
      <c r="H135" s="404"/>
      <c r="I135" s="286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si="3"/>
        <v>999</v>
      </c>
      <c r="M135" s="283">
        <f t="shared" si="4"/>
        <v>999</v>
      </c>
      <c r="N135" s="278"/>
      <c r="O135" s="241"/>
      <c r="P135" s="115">
        <f t="shared" si="5"/>
        <v>999</v>
      </c>
      <c r="Q135" s="97"/>
    </row>
    <row r="136" spans="1:17" ht="12.75">
      <c r="A136" s="248">
        <v>130</v>
      </c>
      <c r="B136" s="95"/>
      <c r="C136" s="95"/>
      <c r="D136" s="96"/>
      <c r="E136" s="263"/>
      <c r="F136" s="114"/>
      <c r="G136" s="114"/>
      <c r="H136" s="404"/>
      <c r="I136" s="286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3"/>
        <v>999</v>
      </c>
      <c r="M136" s="283">
        <f t="shared" si="4"/>
        <v>999</v>
      </c>
      <c r="N136" s="278"/>
      <c r="O136" s="241"/>
      <c r="P136" s="115">
        <f t="shared" si="5"/>
        <v>999</v>
      </c>
      <c r="Q136" s="97"/>
    </row>
    <row r="137" spans="1:17" ht="12.75">
      <c r="A137" s="248">
        <v>131</v>
      </c>
      <c r="B137" s="95"/>
      <c r="C137" s="95"/>
      <c r="D137" s="96"/>
      <c r="E137" s="263"/>
      <c r="F137" s="114"/>
      <c r="G137" s="114"/>
      <c r="H137" s="404"/>
      <c r="I137" s="286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3"/>
        <v>999</v>
      </c>
      <c r="M137" s="283">
        <f t="shared" si="4"/>
        <v>999</v>
      </c>
      <c r="N137" s="278"/>
      <c r="O137" s="241"/>
      <c r="P137" s="115">
        <f t="shared" si="5"/>
        <v>999</v>
      </c>
      <c r="Q137" s="97"/>
    </row>
    <row r="138" spans="1:17" ht="12.75">
      <c r="A138" s="248">
        <v>132</v>
      </c>
      <c r="B138" s="95"/>
      <c r="C138" s="95"/>
      <c r="D138" s="96"/>
      <c r="E138" s="263"/>
      <c r="F138" s="114"/>
      <c r="G138" s="114"/>
      <c r="H138" s="404"/>
      <c r="I138" s="286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3"/>
        <v>999</v>
      </c>
      <c r="M138" s="283">
        <f t="shared" si="4"/>
        <v>999</v>
      </c>
      <c r="N138" s="278"/>
      <c r="O138" s="241"/>
      <c r="P138" s="115">
        <f t="shared" si="5"/>
        <v>999</v>
      </c>
      <c r="Q138" s="97"/>
    </row>
    <row r="139" spans="1:17" ht="12.75">
      <c r="A139" s="248">
        <v>133</v>
      </c>
      <c r="B139" s="95"/>
      <c r="C139" s="95"/>
      <c r="D139" s="96"/>
      <c r="E139" s="263"/>
      <c r="F139" s="114"/>
      <c r="G139" s="114"/>
      <c r="H139" s="404"/>
      <c r="I139" s="286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3"/>
        <v>999</v>
      </c>
      <c r="M139" s="283">
        <f t="shared" si="4"/>
        <v>999</v>
      </c>
      <c r="N139" s="278"/>
      <c r="O139" s="241"/>
      <c r="P139" s="115">
        <f t="shared" si="5"/>
        <v>999</v>
      </c>
      <c r="Q139" s="97"/>
    </row>
    <row r="140" spans="1:17" ht="12.75">
      <c r="A140" s="248">
        <v>134</v>
      </c>
      <c r="B140" s="95"/>
      <c r="C140" s="95"/>
      <c r="D140" s="96"/>
      <c r="E140" s="263"/>
      <c r="F140" s="114"/>
      <c r="G140" s="114"/>
      <c r="H140" s="404"/>
      <c r="I140" s="286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3"/>
        <v>999</v>
      </c>
      <c r="M140" s="283">
        <f t="shared" si="4"/>
        <v>999</v>
      </c>
      <c r="N140" s="278"/>
      <c r="O140" s="241"/>
      <c r="P140" s="115">
        <f t="shared" si="5"/>
        <v>999</v>
      </c>
      <c r="Q140" s="97"/>
    </row>
    <row r="141" spans="1:17" ht="12.75">
      <c r="A141" s="248">
        <v>135</v>
      </c>
      <c r="B141" s="95"/>
      <c r="C141" s="95"/>
      <c r="D141" s="96"/>
      <c r="E141" s="263"/>
      <c r="F141" s="114"/>
      <c r="G141" s="114"/>
      <c r="H141" s="404"/>
      <c r="I141" s="286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3"/>
        <v>999</v>
      </c>
      <c r="M141" s="283">
        <f t="shared" si="4"/>
        <v>999</v>
      </c>
      <c r="N141" s="278"/>
      <c r="O141" s="284"/>
      <c r="P141" s="285">
        <f t="shared" si="5"/>
        <v>999</v>
      </c>
      <c r="Q141" s="286"/>
    </row>
    <row r="142" spans="1:17" ht="12.75">
      <c r="A142" s="248">
        <v>136</v>
      </c>
      <c r="B142" s="95"/>
      <c r="C142" s="95"/>
      <c r="D142" s="96"/>
      <c r="E142" s="263"/>
      <c r="F142" s="114"/>
      <c r="G142" s="114"/>
      <c r="H142" s="404"/>
      <c r="I142" s="286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3"/>
        <v>999</v>
      </c>
      <c r="M142" s="283">
        <f t="shared" si="4"/>
        <v>999</v>
      </c>
      <c r="N142" s="278"/>
      <c r="O142" s="241"/>
      <c r="P142" s="115">
        <f t="shared" si="5"/>
        <v>999</v>
      </c>
      <c r="Q142" s="97"/>
    </row>
    <row r="143" spans="1:17" ht="12.75">
      <c r="A143" s="248">
        <v>137</v>
      </c>
      <c r="B143" s="95"/>
      <c r="C143" s="95"/>
      <c r="D143" s="96"/>
      <c r="E143" s="263"/>
      <c r="F143" s="114"/>
      <c r="G143" s="114"/>
      <c r="H143" s="404"/>
      <c r="I143" s="286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3"/>
        <v>999</v>
      </c>
      <c r="M143" s="283">
        <f t="shared" si="4"/>
        <v>999</v>
      </c>
      <c r="N143" s="278"/>
      <c r="O143" s="241"/>
      <c r="P143" s="115">
        <f t="shared" si="5"/>
        <v>999</v>
      </c>
      <c r="Q143" s="97"/>
    </row>
    <row r="144" spans="1:17" ht="12.75">
      <c r="A144" s="248">
        <v>138</v>
      </c>
      <c r="B144" s="95"/>
      <c r="C144" s="95"/>
      <c r="D144" s="96"/>
      <c r="E144" s="263"/>
      <c r="F144" s="114"/>
      <c r="G144" s="114"/>
      <c r="H144" s="404"/>
      <c r="I144" s="286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3"/>
        <v>999</v>
      </c>
      <c r="M144" s="283">
        <f t="shared" si="4"/>
        <v>999</v>
      </c>
      <c r="N144" s="278"/>
      <c r="O144" s="241"/>
      <c r="P144" s="115">
        <f t="shared" si="5"/>
        <v>999</v>
      </c>
      <c r="Q144" s="97"/>
    </row>
    <row r="145" spans="1:17" ht="12.75">
      <c r="A145" s="248">
        <v>139</v>
      </c>
      <c r="B145" s="95"/>
      <c r="C145" s="95"/>
      <c r="D145" s="96"/>
      <c r="E145" s="263"/>
      <c r="F145" s="114"/>
      <c r="G145" s="114"/>
      <c r="H145" s="404"/>
      <c r="I145" s="286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3"/>
        <v>999</v>
      </c>
      <c r="M145" s="283">
        <f t="shared" si="4"/>
        <v>999</v>
      </c>
      <c r="N145" s="278"/>
      <c r="O145" s="241"/>
      <c r="P145" s="115">
        <f t="shared" si="5"/>
        <v>999</v>
      </c>
      <c r="Q145" s="97"/>
    </row>
    <row r="146" spans="1:17" ht="12.75">
      <c r="A146" s="248">
        <v>140</v>
      </c>
      <c r="B146" s="95"/>
      <c r="C146" s="95"/>
      <c r="D146" s="96"/>
      <c r="E146" s="263"/>
      <c r="F146" s="114"/>
      <c r="G146" s="114"/>
      <c r="H146" s="404"/>
      <c r="I146" s="286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3"/>
        <v>999</v>
      </c>
      <c r="M146" s="283">
        <f t="shared" si="4"/>
        <v>999</v>
      </c>
      <c r="N146" s="278"/>
      <c r="O146" s="241"/>
      <c r="P146" s="115">
        <f t="shared" si="5"/>
        <v>999</v>
      </c>
      <c r="Q146" s="97"/>
    </row>
    <row r="147" spans="1:17" ht="12.75">
      <c r="A147" s="248">
        <v>141</v>
      </c>
      <c r="B147" s="95"/>
      <c r="C147" s="95"/>
      <c r="D147" s="96"/>
      <c r="E147" s="263"/>
      <c r="F147" s="114"/>
      <c r="G147" s="114"/>
      <c r="H147" s="404"/>
      <c r="I147" s="286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3"/>
        <v>999</v>
      </c>
      <c r="M147" s="283">
        <f t="shared" si="4"/>
        <v>999</v>
      </c>
      <c r="N147" s="278"/>
      <c r="O147" s="241"/>
      <c r="P147" s="115">
        <f t="shared" si="5"/>
        <v>999</v>
      </c>
      <c r="Q147" s="97"/>
    </row>
    <row r="148" spans="1:17" ht="12.75">
      <c r="A148" s="248">
        <v>142</v>
      </c>
      <c r="B148" s="95"/>
      <c r="C148" s="95"/>
      <c r="D148" s="96"/>
      <c r="E148" s="263"/>
      <c r="F148" s="114"/>
      <c r="G148" s="114"/>
      <c r="H148" s="404"/>
      <c r="I148" s="286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3"/>
        <v>999</v>
      </c>
      <c r="M148" s="283">
        <f t="shared" si="4"/>
        <v>999</v>
      </c>
      <c r="N148" s="278"/>
      <c r="O148" s="284"/>
      <c r="P148" s="285">
        <f t="shared" si="5"/>
        <v>999</v>
      </c>
      <c r="Q148" s="286"/>
    </row>
    <row r="149" spans="1:17" ht="12.75">
      <c r="A149" s="248">
        <v>143</v>
      </c>
      <c r="B149" s="95"/>
      <c r="C149" s="95"/>
      <c r="D149" s="96"/>
      <c r="E149" s="263"/>
      <c r="F149" s="114"/>
      <c r="G149" s="114"/>
      <c r="H149" s="404"/>
      <c r="I149" s="286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3"/>
        <v>999</v>
      </c>
      <c r="M149" s="283">
        <f t="shared" si="4"/>
        <v>999</v>
      </c>
      <c r="N149" s="278"/>
      <c r="O149" s="241"/>
      <c r="P149" s="115">
        <f t="shared" si="5"/>
        <v>999</v>
      </c>
      <c r="Q149" s="97"/>
    </row>
    <row r="150" spans="1:17" ht="12.75">
      <c r="A150" s="248">
        <v>144</v>
      </c>
      <c r="B150" s="95"/>
      <c r="C150" s="95"/>
      <c r="D150" s="96"/>
      <c r="E150" s="263"/>
      <c r="F150" s="114"/>
      <c r="G150" s="114"/>
      <c r="H150" s="404"/>
      <c r="I150" s="286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3"/>
        <v>999</v>
      </c>
      <c r="M150" s="283">
        <f t="shared" si="4"/>
        <v>999</v>
      </c>
      <c r="N150" s="278"/>
      <c r="O150" s="241"/>
      <c r="P150" s="115">
        <f t="shared" si="5"/>
        <v>999</v>
      </c>
      <c r="Q150" s="97"/>
    </row>
    <row r="151" spans="1:17" ht="12.75">
      <c r="A151" s="248">
        <v>145</v>
      </c>
      <c r="B151" s="95"/>
      <c r="C151" s="95"/>
      <c r="D151" s="96"/>
      <c r="E151" s="263"/>
      <c r="F151" s="114"/>
      <c r="G151" s="114"/>
      <c r="H151" s="404"/>
      <c r="I151" s="286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3"/>
        <v>999</v>
      </c>
      <c r="M151" s="283">
        <f t="shared" si="4"/>
        <v>999</v>
      </c>
      <c r="N151" s="278"/>
      <c r="O151" s="241"/>
      <c r="P151" s="115">
        <f t="shared" si="5"/>
        <v>999</v>
      </c>
      <c r="Q151" s="97"/>
    </row>
    <row r="152" spans="1:17" ht="12.75">
      <c r="A152" s="248">
        <v>146</v>
      </c>
      <c r="B152" s="95"/>
      <c r="C152" s="95"/>
      <c r="D152" s="96"/>
      <c r="E152" s="263"/>
      <c r="F152" s="114"/>
      <c r="G152" s="114"/>
      <c r="H152" s="404"/>
      <c r="I152" s="286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3"/>
        <v>999</v>
      </c>
      <c r="M152" s="283">
        <f t="shared" si="4"/>
        <v>999</v>
      </c>
      <c r="N152" s="278"/>
      <c r="O152" s="241"/>
      <c r="P152" s="115">
        <f t="shared" si="5"/>
        <v>999</v>
      </c>
      <c r="Q152" s="97"/>
    </row>
    <row r="153" spans="1:17" ht="12.75">
      <c r="A153" s="248">
        <v>147</v>
      </c>
      <c r="B153" s="95"/>
      <c r="C153" s="95"/>
      <c r="D153" s="96"/>
      <c r="E153" s="263"/>
      <c r="F153" s="114"/>
      <c r="G153" s="114"/>
      <c r="H153" s="404"/>
      <c r="I153" s="286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3"/>
        <v>999</v>
      </c>
      <c r="M153" s="283">
        <f t="shared" si="4"/>
        <v>999</v>
      </c>
      <c r="N153" s="278"/>
      <c r="O153" s="241"/>
      <c r="P153" s="115">
        <f t="shared" si="5"/>
        <v>999</v>
      </c>
      <c r="Q153" s="97"/>
    </row>
    <row r="154" spans="1:17" ht="12.75">
      <c r="A154" s="248">
        <v>148</v>
      </c>
      <c r="B154" s="95"/>
      <c r="C154" s="95"/>
      <c r="D154" s="96"/>
      <c r="E154" s="263"/>
      <c r="F154" s="114"/>
      <c r="G154" s="114"/>
      <c r="H154" s="404"/>
      <c r="I154" s="286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3"/>
        <v>999</v>
      </c>
      <c r="M154" s="283">
        <f t="shared" si="4"/>
        <v>999</v>
      </c>
      <c r="N154" s="278"/>
      <c r="O154" s="241"/>
      <c r="P154" s="115">
        <f t="shared" si="5"/>
        <v>999</v>
      </c>
      <c r="Q154" s="97"/>
    </row>
    <row r="155" spans="1:17" ht="12.75">
      <c r="A155" s="248">
        <v>149</v>
      </c>
      <c r="B155" s="95"/>
      <c r="C155" s="95"/>
      <c r="D155" s="96"/>
      <c r="E155" s="263"/>
      <c r="F155" s="114"/>
      <c r="G155" s="114"/>
      <c r="H155" s="404"/>
      <c r="I155" s="286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3"/>
        <v>999</v>
      </c>
      <c r="M155" s="283">
        <f t="shared" si="4"/>
        <v>999</v>
      </c>
      <c r="N155" s="278"/>
      <c r="O155" s="241"/>
      <c r="P155" s="115">
        <f t="shared" si="5"/>
        <v>999</v>
      </c>
      <c r="Q155" s="97"/>
    </row>
    <row r="156" spans="1:17" ht="12.75">
      <c r="A156" s="248">
        <v>150</v>
      </c>
      <c r="B156" s="95"/>
      <c r="C156" s="95"/>
      <c r="D156" s="96"/>
      <c r="E156" s="263"/>
      <c r="F156" s="114"/>
      <c r="G156" s="114"/>
      <c r="H156" s="404"/>
      <c r="I156" s="286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3"/>
        <v>999</v>
      </c>
      <c r="M156" s="283">
        <f t="shared" si="4"/>
        <v>999</v>
      </c>
      <c r="N156" s="278"/>
      <c r="O156" s="241"/>
      <c r="P156" s="115">
        <f t="shared" si="5"/>
        <v>999</v>
      </c>
      <c r="Q156" s="97"/>
    </row>
  </sheetData>
  <sheetProtection/>
  <conditionalFormatting sqref="E7:E156">
    <cfRule type="expression" priority="16" dxfId="17" stopIfTrue="1">
      <formula>AND(ROUNDDOWN(($A$4-E7)/365.25,0)&lt;=13,G7&lt;&gt;"OK")</formula>
    </cfRule>
    <cfRule type="expression" priority="17" dxfId="16" stopIfTrue="1">
      <formula>AND(ROUNDDOWN(($A$4-E7)/365.25,0)&lt;=14,G7&lt;&gt;"OK")</formula>
    </cfRule>
    <cfRule type="expression" priority="18" dxfId="15" stopIfTrue="1">
      <formula>AND(ROUNDDOWN(($A$4-E7)/365.25,0)&lt;=17,G7&lt;&gt;"OK")</formula>
    </cfRule>
  </conditionalFormatting>
  <conditionalFormatting sqref="J7:J156">
    <cfRule type="cellIs" priority="15" dxfId="23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17" stopIfTrue="1">
      <formula>AND(ROUNDDOWN(($A$4-E7)/365.25,0)&lt;=13,G7&lt;&gt;"OK")</formula>
    </cfRule>
    <cfRule type="expression" priority="12" dxfId="16" stopIfTrue="1">
      <formula>AND(ROUNDDOWN(($A$4-E7)/365.25,0)&lt;=14,G7&lt;&gt;"OK")</formula>
    </cfRule>
    <cfRule type="expression" priority="13" dxfId="15" stopIfTrue="1">
      <formula>AND(ROUNDDOWN(($A$4-E7)/365.25,0)&lt;=17,G7&lt;&gt;"OK")</formula>
    </cfRule>
  </conditionalFormatting>
  <conditionalFormatting sqref="J7:J14">
    <cfRule type="cellIs" priority="10" dxfId="23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17" stopIfTrue="1">
      <formula>AND(ROUNDDOWN(($A$4-E7)/365.25,0)&lt;=13,G7&lt;&gt;"OK")</formula>
    </cfRule>
    <cfRule type="expression" priority="7" dxfId="16" stopIfTrue="1">
      <formula>AND(ROUNDDOWN(($A$4-E7)/365.25,0)&lt;=14,G7&lt;&gt;"OK")</formula>
    </cfRule>
    <cfRule type="expression" priority="8" dxfId="15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17" stopIfTrue="1">
      <formula>AND(ROUNDDOWN(($A$4-E7)/365.25,0)&lt;=13,G7&lt;&gt;"OK")</formula>
    </cfRule>
    <cfRule type="expression" priority="3" dxfId="16" stopIfTrue="1">
      <formula>AND(ROUNDDOWN(($A$4-E7)/365.25,0)&lt;=14,G7&lt;&gt;"OK")</formula>
    </cfRule>
    <cfRule type="expression" priority="4" dxfId="15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8">
    <tabColor indexed="11"/>
    <pageSetUpPr fitToPage="1"/>
  </sheetPr>
  <dimension ref="A1:AO57"/>
  <sheetViews>
    <sheetView showGridLines="0" showZeros="0" zoomScalePageLayoutView="0" workbookViewId="0" topLeftCell="A1">
      <selection activeCell="B39" sqref="B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73" customWidth="1"/>
  </cols>
  <sheetData>
    <row r="1" spans="1:37" s="118" customFormat="1" ht="21.75" customHeight="1">
      <c r="A1" s="87" t="str">
        <f>Altalanos!$A$6</f>
        <v>Szentes Béla Emlékverseny 2020</v>
      </c>
      <c r="B1" s="87"/>
      <c r="C1" s="119"/>
      <c r="D1" s="119"/>
      <c r="E1" s="119"/>
      <c r="F1" s="119"/>
      <c r="G1" s="119"/>
      <c r="H1" s="87"/>
      <c r="I1" s="230"/>
      <c r="J1" s="120"/>
      <c r="K1" s="260" t="s">
        <v>53</v>
      </c>
      <c r="L1" s="106"/>
      <c r="M1" s="88"/>
      <c r="N1" s="120"/>
      <c r="O1" s="120" t="s">
        <v>3</v>
      </c>
      <c r="P1" s="120"/>
      <c r="Q1" s="119"/>
      <c r="R1" s="120"/>
      <c r="Y1" s="309"/>
      <c r="Z1" s="309"/>
      <c r="AA1" s="309"/>
      <c r="AB1" s="380" t="e">
        <f>IF($Y$5=1,CONCATENATE(VLOOKUP($Y$3,$AA$2:$AH$14,2)),CONCATENATE(VLOOKUP($Y$3,$AA$16:$AH$25,2)))</f>
        <v>#N/A</v>
      </c>
      <c r="AC1" s="380" t="e">
        <f>IF($Y$5=1,CONCATENATE(VLOOKUP($Y$3,$AA$2:$AH$14,3)),CONCATENATE(VLOOKUP($Y$3,$AA$16:$AH$25,3)))</f>
        <v>#N/A</v>
      </c>
      <c r="AD1" s="380" t="e">
        <f>IF($Y$5=1,CONCATENATE(VLOOKUP($Y$3,$AA$2:$AH$14,4)),CONCATENATE(VLOOKUP($Y$3,$AA$16:$AH$25,4)))</f>
        <v>#N/A</v>
      </c>
      <c r="AE1" s="380" t="e">
        <f>IF($Y$5=1,CONCATENATE(VLOOKUP($Y$3,$AA$2:$AH$14,5)),CONCATENATE(VLOOKUP($Y$3,$AA$16:$AH$25,5)))</f>
        <v>#N/A</v>
      </c>
      <c r="AF1" s="380" t="e">
        <f>IF($Y$5=1,CONCATENATE(VLOOKUP($Y$3,$AA$2:$AH$14,6)),CONCATENATE(VLOOKUP($Y$3,$AA$16:$AH$25,6)))</f>
        <v>#N/A</v>
      </c>
      <c r="AG1" s="380" t="e">
        <f>IF($Y$5=1,CONCATENATE(VLOOKUP($Y$3,$AA$2:$AH$14,7)),CONCATENATE(VLOOKUP($Y$3,$AA$16:$AH$25,7)))</f>
        <v>#N/A</v>
      </c>
      <c r="AH1" s="380" t="e">
        <f>IF($Y$5=1,CONCATENATE(VLOOKUP($Y$3,$AA$2:$AH$14,8)),CONCATENATE(VLOOKUP($Y$3,$AA$16:$AH$25,8)))</f>
        <v>#N/A</v>
      </c>
      <c r="AI1" s="388"/>
      <c r="AJ1" s="388"/>
      <c r="AK1" s="388"/>
    </row>
    <row r="2" spans="1:37" s="98" customFormat="1" ht="12.75">
      <c r="A2" s="288" t="s">
        <v>52</v>
      </c>
      <c r="B2" s="89"/>
      <c r="C2" s="89"/>
      <c r="D2" s="89"/>
      <c r="E2" s="281" t="str">
        <f>Altalanos!$B$8</f>
        <v>Fe45+</v>
      </c>
      <c r="F2" s="89"/>
      <c r="G2" s="121"/>
      <c r="H2" s="99"/>
      <c r="I2" s="99"/>
      <c r="J2" s="122"/>
      <c r="K2" s="106"/>
      <c r="L2" s="106"/>
      <c r="M2" s="106"/>
      <c r="N2" s="122"/>
      <c r="O2" s="99"/>
      <c r="P2" s="122"/>
      <c r="Q2" s="99"/>
      <c r="R2" s="122"/>
      <c r="Y2" s="375"/>
      <c r="Z2" s="374"/>
      <c r="AA2" s="389" t="s">
        <v>66</v>
      </c>
      <c r="AB2" s="390">
        <v>300</v>
      </c>
      <c r="AC2" s="390">
        <v>250</v>
      </c>
      <c r="AD2" s="390">
        <v>200</v>
      </c>
      <c r="AE2" s="390">
        <v>150</v>
      </c>
      <c r="AF2" s="390">
        <v>120</v>
      </c>
      <c r="AG2" s="390">
        <v>90</v>
      </c>
      <c r="AH2" s="390">
        <v>40</v>
      </c>
      <c r="AI2" s="373"/>
      <c r="AJ2" s="373"/>
      <c r="AK2" s="373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3"/>
      <c r="K3" s="51" t="s">
        <v>30</v>
      </c>
      <c r="L3" s="123"/>
      <c r="M3" s="51"/>
      <c r="N3" s="123"/>
      <c r="O3" s="51"/>
      <c r="P3" s="123"/>
      <c r="Q3" s="51"/>
      <c r="R3" s="52" t="s">
        <v>31</v>
      </c>
      <c r="Y3" s="374">
        <f>IF(K4="OB","A",IF(K4="IX","W",IF(K4="","",K4)))</f>
      </c>
      <c r="Z3" s="374"/>
      <c r="AA3" s="389" t="s">
        <v>67</v>
      </c>
      <c r="AB3" s="390">
        <v>280</v>
      </c>
      <c r="AC3" s="390">
        <v>230</v>
      </c>
      <c r="AD3" s="390">
        <v>180</v>
      </c>
      <c r="AE3" s="390">
        <v>140</v>
      </c>
      <c r="AF3" s="390">
        <v>80</v>
      </c>
      <c r="AG3" s="390">
        <v>0</v>
      </c>
      <c r="AH3" s="390">
        <v>0</v>
      </c>
      <c r="AI3" s="373"/>
      <c r="AJ3" s="373"/>
      <c r="AK3" s="373"/>
    </row>
    <row r="4" spans="1:37" s="28" customFormat="1" ht="11.25" customHeight="1" thickBot="1">
      <c r="A4" s="448" t="str">
        <f>Altalanos!$A$10</f>
        <v>2020.07.17-19</v>
      </c>
      <c r="B4" s="448"/>
      <c r="C4" s="448"/>
      <c r="D4" s="254"/>
      <c r="E4" s="124"/>
      <c r="F4" s="124"/>
      <c r="G4" s="124" t="str">
        <f>Altalanos!$C$10</f>
        <v>Budapest</v>
      </c>
      <c r="H4" s="92"/>
      <c r="I4" s="124"/>
      <c r="J4" s="125"/>
      <c r="K4" s="126"/>
      <c r="L4" s="125"/>
      <c r="M4" s="127"/>
      <c r="N4" s="125"/>
      <c r="O4" s="124"/>
      <c r="P4" s="125"/>
      <c r="Q4" s="124"/>
      <c r="R4" s="84" t="str">
        <f>Altalanos!$E$10</f>
        <v>Kádár László</v>
      </c>
      <c r="Y4" s="374"/>
      <c r="Z4" s="374"/>
      <c r="AA4" s="389" t="s">
        <v>83</v>
      </c>
      <c r="AB4" s="390">
        <v>250</v>
      </c>
      <c r="AC4" s="390">
        <v>200</v>
      </c>
      <c r="AD4" s="390">
        <v>150</v>
      </c>
      <c r="AE4" s="390">
        <v>120</v>
      </c>
      <c r="AF4" s="390">
        <v>90</v>
      </c>
      <c r="AG4" s="390">
        <v>60</v>
      </c>
      <c r="AH4" s="390">
        <v>25</v>
      </c>
      <c r="AI4" s="373"/>
      <c r="AJ4" s="373"/>
      <c r="AK4" s="373"/>
    </row>
    <row r="5" spans="1:37" s="19" customFormat="1" ht="12.75">
      <c r="A5" s="128"/>
      <c r="B5" s="129" t="s">
        <v>4</v>
      </c>
      <c r="C5" s="279" t="s">
        <v>44</v>
      </c>
      <c r="D5" s="129" t="s">
        <v>43</v>
      </c>
      <c r="E5" s="129" t="s">
        <v>41</v>
      </c>
      <c r="F5" s="130" t="s">
        <v>28</v>
      </c>
      <c r="G5" s="130" t="s">
        <v>29</v>
      </c>
      <c r="H5" s="130"/>
      <c r="I5" s="130" t="s">
        <v>32</v>
      </c>
      <c r="J5" s="130"/>
      <c r="K5" s="129" t="s">
        <v>42</v>
      </c>
      <c r="L5" s="131"/>
      <c r="M5" s="129" t="s">
        <v>60</v>
      </c>
      <c r="N5" s="131"/>
      <c r="O5" s="129" t="s">
        <v>59</v>
      </c>
      <c r="P5" s="131"/>
      <c r="Q5" s="129" t="s">
        <v>58</v>
      </c>
      <c r="R5" s="132"/>
      <c r="Y5" s="374">
        <f>IF(OR(Altalanos!$A$8="F1",Altalanos!$A$8="F2",Altalanos!$A$8="N1",Altalanos!$A$8="N2"),1,2)</f>
        <v>2</v>
      </c>
      <c r="Z5" s="374"/>
      <c r="AA5" s="389" t="s">
        <v>84</v>
      </c>
      <c r="AB5" s="390">
        <v>200</v>
      </c>
      <c r="AC5" s="390">
        <v>150</v>
      </c>
      <c r="AD5" s="390">
        <v>120</v>
      </c>
      <c r="AE5" s="390">
        <v>90</v>
      </c>
      <c r="AF5" s="390">
        <v>60</v>
      </c>
      <c r="AG5" s="390">
        <v>40</v>
      </c>
      <c r="AH5" s="390">
        <v>15</v>
      </c>
      <c r="AI5" s="373"/>
      <c r="AJ5" s="373"/>
      <c r="AK5" s="373"/>
    </row>
    <row r="6" spans="1:37" s="423" customFormat="1" ht="10.5" customHeight="1" thickBot="1">
      <c r="A6" s="422"/>
      <c r="B6" s="451" t="s">
        <v>242</v>
      </c>
      <c r="C6" s="425"/>
      <c r="D6" s="425"/>
      <c r="E6" s="425"/>
      <c r="F6" s="424">
        <f>IF(Y3="","",CONCATENATE(AH1," / ",VLOOKUP(Y3,AB1:AH1,5)," pont"))</f>
      </c>
      <c r="G6" s="426"/>
      <c r="H6" s="427"/>
      <c r="I6" s="426"/>
      <c r="J6" s="428"/>
      <c r="K6" s="425">
        <f>IF(Y3="","",CONCATENATE(VLOOKUP(Y3,AB1:AH1,4)," pont"))</f>
      </c>
      <c r="L6" s="428"/>
      <c r="M6" s="425">
        <f>IF(Y3="","",CONCATENATE(VLOOKUP(Y3,AB1:AH1,3)," pont"))</f>
      </c>
      <c r="N6" s="428"/>
      <c r="O6" s="425">
        <f>IF(Y3="","",CONCATENATE(VLOOKUP(Y3,AB1:AH1,2)," pont"))</f>
      </c>
      <c r="P6" s="428"/>
      <c r="Q6" s="425">
        <f>IF(Y3="","",CONCATENATE(VLOOKUP(Y3,AB1:AH1,1)," pont"))</f>
      </c>
      <c r="R6" s="429"/>
      <c r="Y6" s="430"/>
      <c r="Z6" s="430"/>
      <c r="AA6" s="430" t="s">
        <v>85</v>
      </c>
      <c r="AB6" s="431">
        <v>150</v>
      </c>
      <c r="AC6" s="431">
        <v>120</v>
      </c>
      <c r="AD6" s="431">
        <v>90</v>
      </c>
      <c r="AE6" s="431">
        <v>60</v>
      </c>
      <c r="AF6" s="431">
        <v>40</v>
      </c>
      <c r="AG6" s="431">
        <v>25</v>
      </c>
      <c r="AH6" s="431">
        <v>10</v>
      </c>
      <c r="AI6" s="432"/>
      <c r="AJ6" s="432"/>
      <c r="AK6" s="432"/>
    </row>
    <row r="7" spans="1:37" s="34" customFormat="1" ht="12.75" customHeight="1">
      <c r="A7" s="133">
        <v>1</v>
      </c>
      <c r="B7" s="452">
        <v>75</v>
      </c>
      <c r="C7" s="267">
        <f>IF($E7="","",VLOOKUP($E7,'45elő'!$A$7:$O$22,15))</f>
        <v>1</v>
      </c>
      <c r="D7" s="267" t="str">
        <f>IF($E7="","",VLOOKUP($E7,'45elő'!$A$7:$O$22,5))</f>
        <v>670105</v>
      </c>
      <c r="E7" s="134">
        <v>1</v>
      </c>
      <c r="F7" s="135" t="str">
        <f>UPPER(IF($E7="","",VLOOKUP($E7,'45elő'!$A$7:$O$22,2)))</f>
        <v>ERDEI</v>
      </c>
      <c r="G7" s="135" t="str">
        <f>IF($E7="","",VLOOKUP($E7,'45elő'!$A$7:$O$22,3))</f>
        <v>Csaba</v>
      </c>
      <c r="H7" s="135"/>
      <c r="I7" s="135">
        <f>IF($E7="","",VLOOKUP($E7,'45elő'!$A$7:$O$22,4))</f>
        <v>0</v>
      </c>
      <c r="J7" s="137"/>
      <c r="K7" s="136"/>
      <c r="L7" s="136"/>
      <c r="M7" s="136"/>
      <c r="N7" s="136"/>
      <c r="O7" s="139"/>
      <c r="P7" s="140"/>
      <c r="Q7" s="141"/>
      <c r="R7" s="142"/>
      <c r="S7" s="143"/>
      <c r="U7" s="144" t="str">
        <f>Birók!P21</f>
        <v>Bíró</v>
      </c>
      <c r="Y7" s="374"/>
      <c r="Z7" s="374"/>
      <c r="AA7" s="389" t="s">
        <v>86</v>
      </c>
      <c r="AB7" s="390">
        <v>120</v>
      </c>
      <c r="AC7" s="390">
        <v>90</v>
      </c>
      <c r="AD7" s="390">
        <v>60</v>
      </c>
      <c r="AE7" s="390">
        <v>40</v>
      </c>
      <c r="AF7" s="390">
        <v>25</v>
      </c>
      <c r="AG7" s="390">
        <v>10</v>
      </c>
      <c r="AH7" s="390">
        <v>5</v>
      </c>
      <c r="AI7" s="373"/>
      <c r="AJ7" s="373"/>
      <c r="AK7" s="373"/>
    </row>
    <row r="8" spans="1:37" s="34" customFormat="1" ht="12.75" customHeight="1">
      <c r="A8" s="145"/>
      <c r="B8" s="453"/>
      <c r="C8" s="276"/>
      <c r="D8" s="276"/>
      <c r="E8" s="146"/>
      <c r="F8" s="147"/>
      <c r="G8" s="147"/>
      <c r="H8" s="148"/>
      <c r="I8" s="408" t="s">
        <v>0</v>
      </c>
      <c r="J8" s="150" t="s">
        <v>205</v>
      </c>
      <c r="K8" s="151" t="str">
        <f>UPPER(IF(OR(J8="a",J8="as"),F7,IF(OR(J8="b",J8="bs"),F9,)))</f>
        <v>ERDEI</v>
      </c>
      <c r="L8" s="151"/>
      <c r="M8" s="136"/>
      <c r="N8" s="136"/>
      <c r="O8" s="139"/>
      <c r="P8" s="140"/>
      <c r="Q8" s="141"/>
      <c r="R8" s="142"/>
      <c r="S8" s="143"/>
      <c r="U8" s="152" t="str">
        <f>Birók!P22</f>
        <v> </v>
      </c>
      <c r="Y8" s="374"/>
      <c r="Z8" s="374"/>
      <c r="AA8" s="389" t="s">
        <v>87</v>
      </c>
      <c r="AB8" s="390">
        <v>90</v>
      </c>
      <c r="AC8" s="390">
        <v>60</v>
      </c>
      <c r="AD8" s="390">
        <v>40</v>
      </c>
      <c r="AE8" s="390">
        <v>25</v>
      </c>
      <c r="AF8" s="390">
        <v>10</v>
      </c>
      <c r="AG8" s="390">
        <v>5</v>
      </c>
      <c r="AH8" s="390">
        <v>2</v>
      </c>
      <c r="AI8" s="373"/>
      <c r="AJ8" s="373"/>
      <c r="AK8" s="373"/>
    </row>
    <row r="9" spans="1:37" s="34" customFormat="1" ht="12.75" customHeight="1">
      <c r="A9" s="145">
        <v>2</v>
      </c>
      <c r="B9" s="452">
        <f>IF($E9="","",VLOOKUP($E9,'45elő'!$A$7:$O$22,14))</f>
      </c>
      <c r="C9" s="267">
        <f>IF($E9="","",VLOOKUP($E9,'45elő'!$A$7:$O$22,15))</f>
      </c>
      <c r="D9" s="267">
        <f>IF($E9="","",VLOOKUP($E9,'45elő'!$A$7:$O$22,5))</f>
      </c>
      <c r="E9" s="134"/>
      <c r="F9" s="153" t="s">
        <v>206</v>
      </c>
      <c r="G9" s="153">
        <f>IF($E9="","",VLOOKUP($E9,'45elő'!$A$7:$O$22,3))</f>
      </c>
      <c r="H9" s="153"/>
      <c r="I9" s="135">
        <f>IF($E9="","",VLOOKUP($E9,'45elő'!$A$7:$O$22,4))</f>
      </c>
      <c r="J9" s="154"/>
      <c r="K9" s="136"/>
      <c r="L9" s="155"/>
      <c r="M9" s="136"/>
      <c r="N9" s="136"/>
      <c r="O9" s="139"/>
      <c r="P9" s="140"/>
      <c r="Q9" s="141"/>
      <c r="R9" s="142"/>
      <c r="S9" s="143"/>
      <c r="U9" s="152" t="str">
        <f>Birók!P23</f>
        <v> </v>
      </c>
      <c r="Y9" s="374"/>
      <c r="Z9" s="374"/>
      <c r="AA9" s="389" t="s">
        <v>88</v>
      </c>
      <c r="AB9" s="390">
        <v>60</v>
      </c>
      <c r="AC9" s="390">
        <v>40</v>
      </c>
      <c r="AD9" s="390">
        <v>25</v>
      </c>
      <c r="AE9" s="390">
        <v>10</v>
      </c>
      <c r="AF9" s="390">
        <v>5</v>
      </c>
      <c r="AG9" s="390">
        <v>2</v>
      </c>
      <c r="AH9" s="390">
        <v>1</v>
      </c>
      <c r="AI9" s="373"/>
      <c r="AJ9" s="373"/>
      <c r="AK9" s="373"/>
    </row>
    <row r="10" spans="1:37" s="34" customFormat="1" ht="12.75" customHeight="1">
      <c r="A10" s="145"/>
      <c r="B10" s="453"/>
      <c r="C10" s="276"/>
      <c r="D10" s="276"/>
      <c r="E10" s="156"/>
      <c r="F10" s="147"/>
      <c r="G10" s="147"/>
      <c r="H10" s="148"/>
      <c r="I10" s="136"/>
      <c r="J10" s="157"/>
      <c r="K10" s="149" t="s">
        <v>0</v>
      </c>
      <c r="L10" s="158" t="s">
        <v>205</v>
      </c>
      <c r="M10" s="151" t="str">
        <f>UPPER(IF(OR(L10="a",L10="as"),K8,IF(OR(L10="b",L10="bs"),K12,)))</f>
        <v>ERDEI</v>
      </c>
      <c r="N10" s="159"/>
      <c r="O10" s="160"/>
      <c r="P10" s="160"/>
      <c r="Q10" s="141"/>
      <c r="R10" s="142"/>
      <c r="S10" s="143"/>
      <c r="U10" s="152" t="str">
        <f>Birók!P24</f>
        <v> </v>
      </c>
      <c r="Y10" s="374"/>
      <c r="Z10" s="374"/>
      <c r="AA10" s="389" t="s">
        <v>89</v>
      </c>
      <c r="AB10" s="390">
        <v>40</v>
      </c>
      <c r="AC10" s="390">
        <v>25</v>
      </c>
      <c r="AD10" s="390">
        <v>15</v>
      </c>
      <c r="AE10" s="390">
        <v>7</v>
      </c>
      <c r="AF10" s="390">
        <v>4</v>
      </c>
      <c r="AG10" s="390">
        <v>1</v>
      </c>
      <c r="AH10" s="390">
        <v>0</v>
      </c>
      <c r="AI10" s="373"/>
      <c r="AJ10" s="373"/>
      <c r="AK10" s="373"/>
    </row>
    <row r="11" spans="1:37" s="34" customFormat="1" ht="12.75" customHeight="1">
      <c r="A11" s="145">
        <v>3</v>
      </c>
      <c r="B11" s="452">
        <v>25</v>
      </c>
      <c r="C11" s="267">
        <f>IF($E11="","",VLOOKUP($E11,'45elő'!$A$7:$O$22,15))</f>
        <v>0</v>
      </c>
      <c r="D11" s="267" t="str">
        <f>IF($E11="","",VLOOKUP($E11,'45elő'!$A$7:$O$22,5))</f>
        <v>710705</v>
      </c>
      <c r="E11" s="134">
        <v>10</v>
      </c>
      <c r="F11" s="153" t="str">
        <f>UPPER(IF($E11="","",VLOOKUP($E11,'45elő'!$A$7:$O$22,2)))</f>
        <v>GÁL </v>
      </c>
      <c r="G11" s="153" t="str">
        <f>IF($E11="","",VLOOKUP($E11,'45elő'!$A$7:$O$22,3))</f>
        <v>István</v>
      </c>
      <c r="H11" s="153"/>
      <c r="I11" s="153">
        <f>IF($E11="","",VLOOKUP($E11,'45elő'!$A$7:$O$22,4))</f>
        <v>0</v>
      </c>
      <c r="J11" s="137"/>
      <c r="K11" s="136"/>
      <c r="L11" s="161"/>
      <c r="M11" s="136" t="s">
        <v>215</v>
      </c>
      <c r="N11" s="162"/>
      <c r="O11" s="160"/>
      <c r="P11" s="160"/>
      <c r="Q11" s="141"/>
      <c r="R11" s="142"/>
      <c r="S11" s="143"/>
      <c r="U11" s="152" t="str">
        <f>Birók!P25</f>
        <v> </v>
      </c>
      <c r="Y11" s="374"/>
      <c r="Z11" s="374"/>
      <c r="AA11" s="389" t="s">
        <v>90</v>
      </c>
      <c r="AB11" s="390">
        <v>25</v>
      </c>
      <c r="AC11" s="390">
        <v>15</v>
      </c>
      <c r="AD11" s="390">
        <v>10</v>
      </c>
      <c r="AE11" s="390">
        <v>6</v>
      </c>
      <c r="AF11" s="390">
        <v>3</v>
      </c>
      <c r="AG11" s="390">
        <v>1</v>
      </c>
      <c r="AH11" s="390">
        <v>0</v>
      </c>
      <c r="AI11" s="373"/>
      <c r="AJ11" s="373"/>
      <c r="AK11" s="373"/>
    </row>
    <row r="12" spans="1:37" s="34" customFormat="1" ht="12.75" customHeight="1">
      <c r="A12" s="145"/>
      <c r="B12" s="453"/>
      <c r="C12" s="276"/>
      <c r="D12" s="276"/>
      <c r="E12" s="156"/>
      <c r="F12" s="147"/>
      <c r="G12" s="147"/>
      <c r="H12" s="148"/>
      <c r="I12" s="408" t="s">
        <v>0</v>
      </c>
      <c r="J12" s="150" t="s">
        <v>205</v>
      </c>
      <c r="K12" s="151" t="str">
        <f>UPPER(IF(OR(J12="a",J12="as"),F11,IF(OR(J12="b",J12="bs"),F13,)))</f>
        <v>GÁL </v>
      </c>
      <c r="L12" s="163"/>
      <c r="M12" s="136"/>
      <c r="N12" s="162"/>
      <c r="O12" s="160"/>
      <c r="P12" s="160"/>
      <c r="Q12" s="141"/>
      <c r="R12" s="142"/>
      <c r="S12" s="143"/>
      <c r="U12" s="152" t="str">
        <f>Birók!P26</f>
        <v> </v>
      </c>
      <c r="Y12" s="374"/>
      <c r="Z12" s="374"/>
      <c r="AA12" s="389" t="s">
        <v>95</v>
      </c>
      <c r="AB12" s="390">
        <v>15</v>
      </c>
      <c r="AC12" s="390">
        <v>10</v>
      </c>
      <c r="AD12" s="390">
        <v>6</v>
      </c>
      <c r="AE12" s="390">
        <v>3</v>
      </c>
      <c r="AF12" s="390">
        <v>1</v>
      </c>
      <c r="AG12" s="390">
        <v>0</v>
      </c>
      <c r="AH12" s="390">
        <v>0</v>
      </c>
      <c r="AI12" s="373"/>
      <c r="AJ12" s="373"/>
      <c r="AK12" s="373"/>
    </row>
    <row r="13" spans="1:37" s="34" customFormat="1" ht="12.75" customHeight="1">
      <c r="A13" s="145">
        <v>4</v>
      </c>
      <c r="B13" s="452">
        <v>15</v>
      </c>
      <c r="C13" s="267">
        <f>IF($E13="","",VLOOKUP($E13,'45elő'!$A$7:$O$22,15))</f>
        <v>0</v>
      </c>
      <c r="D13" s="267" t="str">
        <f>IF($E13="","",VLOOKUP($E13,'45elő'!$A$7:$O$22,5))</f>
        <v>740827</v>
      </c>
      <c r="E13" s="134">
        <v>7</v>
      </c>
      <c r="F13" s="153" t="str">
        <f>UPPER(IF($E13="","",VLOOKUP($E13,'45elő'!$A$7:$O$22,2)))</f>
        <v>SZÚDY</v>
      </c>
      <c r="G13" s="153" t="str">
        <f>IF($E13="","",VLOOKUP($E13,'45elő'!$A$7:$O$22,3))</f>
        <v>Péter</v>
      </c>
      <c r="H13" s="153"/>
      <c r="I13" s="153">
        <f>IF($E13="","",VLOOKUP($E13,'45elő'!$A$7:$O$22,4))</f>
        <v>0</v>
      </c>
      <c r="J13" s="164"/>
      <c r="K13" s="136" t="s">
        <v>213</v>
      </c>
      <c r="L13" s="136"/>
      <c r="M13" s="136"/>
      <c r="N13" s="162"/>
      <c r="O13" s="160"/>
      <c r="P13" s="160"/>
      <c r="Q13" s="141"/>
      <c r="R13" s="142"/>
      <c r="S13" s="143"/>
      <c r="U13" s="152" t="str">
        <f>Birók!P27</f>
        <v> </v>
      </c>
      <c r="Y13" s="374"/>
      <c r="Z13" s="374"/>
      <c r="AA13" s="389" t="s">
        <v>91</v>
      </c>
      <c r="AB13" s="390">
        <v>10</v>
      </c>
      <c r="AC13" s="390">
        <v>6</v>
      </c>
      <c r="AD13" s="390">
        <v>3</v>
      </c>
      <c r="AE13" s="390">
        <v>1</v>
      </c>
      <c r="AF13" s="390">
        <v>0</v>
      </c>
      <c r="AG13" s="390">
        <v>0</v>
      </c>
      <c r="AH13" s="390">
        <v>0</v>
      </c>
      <c r="AI13" s="373"/>
      <c r="AJ13" s="373"/>
      <c r="AK13" s="373"/>
    </row>
    <row r="14" spans="1:37" s="34" customFormat="1" ht="12.75" customHeight="1">
      <c r="A14" s="145"/>
      <c r="B14" s="453"/>
      <c r="C14" s="276"/>
      <c r="D14" s="276"/>
      <c r="E14" s="156"/>
      <c r="F14" s="136"/>
      <c r="G14" s="136"/>
      <c r="H14" s="66"/>
      <c r="I14" s="165"/>
      <c r="J14" s="157"/>
      <c r="K14" s="136"/>
      <c r="L14" s="136"/>
      <c r="M14" s="149" t="s">
        <v>0</v>
      </c>
      <c r="N14" s="158" t="s">
        <v>205</v>
      </c>
      <c r="O14" s="151" t="str">
        <f>UPPER(IF(OR(N14="a",N14="as"),M10,IF(OR(N14="b",N14="bs"),M18,)))</f>
        <v>ERDEI</v>
      </c>
      <c r="P14" s="159"/>
      <c r="Q14" s="141"/>
      <c r="R14" s="142"/>
      <c r="S14" s="143"/>
      <c r="U14" s="152" t="str">
        <f>Birók!P28</f>
        <v> </v>
      </c>
      <c r="Y14" s="374"/>
      <c r="Z14" s="374"/>
      <c r="AA14" s="389" t="s">
        <v>92</v>
      </c>
      <c r="AB14" s="390">
        <v>3</v>
      </c>
      <c r="AC14" s="390">
        <v>2</v>
      </c>
      <c r="AD14" s="390">
        <v>1</v>
      </c>
      <c r="AE14" s="390">
        <v>0</v>
      </c>
      <c r="AF14" s="390">
        <v>0</v>
      </c>
      <c r="AG14" s="390">
        <v>0</v>
      </c>
      <c r="AH14" s="390">
        <v>0</v>
      </c>
      <c r="AI14" s="373"/>
      <c r="AJ14" s="373"/>
      <c r="AK14" s="373"/>
    </row>
    <row r="15" spans="1:37" s="34" customFormat="1" ht="12.75" customHeight="1">
      <c r="A15" s="133">
        <v>5</v>
      </c>
      <c r="B15" s="452">
        <v>25</v>
      </c>
      <c r="C15" s="267">
        <f>IF($E15="","",VLOOKUP($E15,'45elő'!$A$7:$O$22,15))</f>
        <v>3</v>
      </c>
      <c r="D15" s="267" t="str">
        <f>IF($E15="","",VLOOKUP($E15,'45elő'!$A$7:$O$22,5))</f>
        <v>72</v>
      </c>
      <c r="E15" s="134">
        <v>3</v>
      </c>
      <c r="F15" s="135" t="str">
        <f>UPPER(IF($E15="","",VLOOKUP($E15,'45elő'!$A$7:$O$22,2)))</f>
        <v>GÁL </v>
      </c>
      <c r="G15" s="135" t="str">
        <f>IF($E15="","",VLOOKUP($E15,'45elő'!$A$7:$O$22,3))</f>
        <v>Zoltán</v>
      </c>
      <c r="H15" s="135"/>
      <c r="I15" s="135">
        <f>IF($E15="","",VLOOKUP($E15,'45elő'!$A$7:$O$22,4))</f>
        <v>0</v>
      </c>
      <c r="J15" s="166"/>
      <c r="K15" s="136"/>
      <c r="L15" s="136"/>
      <c r="M15" s="136"/>
      <c r="N15" s="162"/>
      <c r="O15" s="136" t="s">
        <v>214</v>
      </c>
      <c r="P15" s="162"/>
      <c r="Q15" s="141"/>
      <c r="R15" s="142"/>
      <c r="S15" s="143"/>
      <c r="U15" s="152" t="str">
        <f>Birók!P29</f>
        <v> </v>
      </c>
      <c r="Y15" s="374"/>
      <c r="Z15" s="374"/>
      <c r="AA15" s="389"/>
      <c r="AB15" s="389"/>
      <c r="AC15" s="389"/>
      <c r="AD15" s="389"/>
      <c r="AE15" s="389"/>
      <c r="AF15" s="389"/>
      <c r="AG15" s="389"/>
      <c r="AH15" s="389"/>
      <c r="AI15" s="373"/>
      <c r="AJ15" s="373"/>
      <c r="AK15" s="373"/>
    </row>
    <row r="16" spans="1:37" s="34" customFormat="1" ht="12.75" customHeight="1" thickBot="1">
      <c r="A16" s="145"/>
      <c r="B16" s="453"/>
      <c r="C16" s="276"/>
      <c r="D16" s="276"/>
      <c r="E16" s="156"/>
      <c r="F16" s="147"/>
      <c r="G16" s="147"/>
      <c r="H16" s="148"/>
      <c r="I16" s="408" t="s">
        <v>0</v>
      </c>
      <c r="J16" s="150" t="s">
        <v>205</v>
      </c>
      <c r="K16" s="151" t="str">
        <f>UPPER(IF(OR(J16="a",J16="as"),F15,IF(OR(J16="b",J16="bs"),F17,)))</f>
        <v>GÁL </v>
      </c>
      <c r="L16" s="151"/>
      <c r="M16" s="136"/>
      <c r="N16" s="162"/>
      <c r="O16" s="160"/>
      <c r="P16" s="162"/>
      <c r="Q16" s="141"/>
      <c r="R16" s="142"/>
      <c r="S16" s="143"/>
      <c r="U16" s="167" t="str">
        <f>Birók!P30</f>
        <v>Egyik sem</v>
      </c>
      <c r="Y16" s="374"/>
      <c r="Z16" s="374"/>
      <c r="AA16" s="389" t="s">
        <v>66</v>
      </c>
      <c r="AB16" s="390">
        <v>150</v>
      </c>
      <c r="AC16" s="390">
        <v>120</v>
      </c>
      <c r="AD16" s="390">
        <v>90</v>
      </c>
      <c r="AE16" s="390">
        <v>60</v>
      </c>
      <c r="AF16" s="390">
        <v>40</v>
      </c>
      <c r="AG16" s="390">
        <v>25</v>
      </c>
      <c r="AH16" s="390">
        <v>15</v>
      </c>
      <c r="AI16" s="373"/>
      <c r="AJ16" s="373"/>
      <c r="AK16" s="373"/>
    </row>
    <row r="17" spans="1:37" s="34" customFormat="1" ht="12.75" customHeight="1">
      <c r="A17" s="145">
        <v>6</v>
      </c>
      <c r="B17" s="452">
        <f>IF($E17="","",VLOOKUP($E17,'45elő'!$A$7:$O$22,14))</f>
      </c>
      <c r="C17" s="267">
        <f>IF($E17="","",VLOOKUP($E17,'45elő'!$A$7:$O$22,15))</f>
      </c>
      <c r="D17" s="267">
        <f>IF($E17="","",VLOOKUP($E17,'45elő'!$A$7:$O$22,5))</f>
      </c>
      <c r="E17" s="134"/>
      <c r="F17" s="153" t="s">
        <v>206</v>
      </c>
      <c r="G17" s="153">
        <f>IF($E17="","",VLOOKUP($E17,'45elő'!$A$7:$O$22,3))</f>
      </c>
      <c r="H17" s="153"/>
      <c r="I17" s="153">
        <f>IF($E17="","",VLOOKUP($E17,'45elő'!$A$7:$O$22,4))</f>
      </c>
      <c r="J17" s="154"/>
      <c r="K17" s="136"/>
      <c r="L17" s="155"/>
      <c r="M17" s="136"/>
      <c r="N17" s="162"/>
      <c r="O17" s="160"/>
      <c r="P17" s="162"/>
      <c r="Q17" s="141"/>
      <c r="R17" s="142"/>
      <c r="S17" s="143"/>
      <c r="Y17" s="374"/>
      <c r="Z17" s="374"/>
      <c r="AA17" s="389" t="s">
        <v>83</v>
      </c>
      <c r="AB17" s="390">
        <v>120</v>
      </c>
      <c r="AC17" s="390">
        <v>90</v>
      </c>
      <c r="AD17" s="390">
        <v>60</v>
      </c>
      <c r="AE17" s="390">
        <v>40</v>
      </c>
      <c r="AF17" s="390">
        <v>25</v>
      </c>
      <c r="AG17" s="390">
        <v>15</v>
      </c>
      <c r="AH17" s="390">
        <v>8</v>
      </c>
      <c r="AI17" s="373"/>
      <c r="AJ17" s="373"/>
      <c r="AK17" s="373"/>
    </row>
    <row r="18" spans="1:37" s="34" customFormat="1" ht="12.75" customHeight="1">
      <c r="A18" s="145"/>
      <c r="B18" s="453"/>
      <c r="C18" s="276"/>
      <c r="D18" s="276"/>
      <c r="E18" s="156"/>
      <c r="F18" s="147"/>
      <c r="G18" s="147"/>
      <c r="H18" s="148"/>
      <c r="I18" s="136"/>
      <c r="J18" s="157"/>
      <c r="K18" s="149" t="s">
        <v>0</v>
      </c>
      <c r="L18" s="158" t="s">
        <v>204</v>
      </c>
      <c r="M18" s="151" t="str">
        <f>UPPER(IF(OR(L18="a",L18="as"),K16,IF(OR(L18="b",L18="bs"),K20,)))</f>
        <v>BENEDEK</v>
      </c>
      <c r="N18" s="168"/>
      <c r="O18" s="160"/>
      <c r="P18" s="162"/>
      <c r="Q18" s="141"/>
      <c r="R18" s="142"/>
      <c r="S18" s="143"/>
      <c r="Y18" s="374"/>
      <c r="Z18" s="374"/>
      <c r="AA18" s="389" t="s">
        <v>84</v>
      </c>
      <c r="AB18" s="390">
        <v>90</v>
      </c>
      <c r="AC18" s="390">
        <v>60</v>
      </c>
      <c r="AD18" s="390">
        <v>40</v>
      </c>
      <c r="AE18" s="390">
        <v>25</v>
      </c>
      <c r="AF18" s="390">
        <v>15</v>
      </c>
      <c r="AG18" s="390">
        <v>8</v>
      </c>
      <c r="AH18" s="390">
        <v>4</v>
      </c>
      <c r="AI18" s="373"/>
      <c r="AJ18" s="373"/>
      <c r="AK18" s="373"/>
    </row>
    <row r="19" spans="1:37" s="34" customFormat="1" ht="12.75" customHeight="1">
      <c r="A19" s="145">
        <v>7</v>
      </c>
      <c r="B19" s="452">
        <f>IF($E19="","",VLOOKUP($E19,'45elő'!$A$7:$O$22,14))</f>
      </c>
      <c r="C19" s="267">
        <f>IF($E19="","",VLOOKUP($E19,'45elő'!$A$7:$O$22,15))</f>
      </c>
      <c r="D19" s="267">
        <f>IF($E19="","",VLOOKUP($E19,'45elő'!$A$7:$O$22,5))</f>
      </c>
      <c r="E19" s="134"/>
      <c r="F19" s="153" t="s">
        <v>206</v>
      </c>
      <c r="G19" s="153">
        <f>IF($E19="","",VLOOKUP($E19,'45elő'!$A$7:$O$22,3))</f>
      </c>
      <c r="H19" s="153"/>
      <c r="I19" s="153">
        <f>IF($E19="","",VLOOKUP($E19,'45elő'!$A$7:$O$22,4))</f>
      </c>
      <c r="J19" s="137"/>
      <c r="K19" s="136"/>
      <c r="L19" s="161"/>
      <c r="M19" s="136" t="s">
        <v>226</v>
      </c>
      <c r="N19" s="160"/>
      <c r="O19" s="160"/>
      <c r="P19" s="162"/>
      <c r="Q19" s="141"/>
      <c r="R19" s="142"/>
      <c r="S19" s="143"/>
      <c r="Y19" s="374"/>
      <c r="Z19" s="374"/>
      <c r="AA19" s="389" t="s">
        <v>85</v>
      </c>
      <c r="AB19" s="390">
        <v>60</v>
      </c>
      <c r="AC19" s="390">
        <v>40</v>
      </c>
      <c r="AD19" s="390">
        <v>25</v>
      </c>
      <c r="AE19" s="390">
        <v>15</v>
      </c>
      <c r="AF19" s="390">
        <v>8</v>
      </c>
      <c r="AG19" s="390">
        <v>4</v>
      </c>
      <c r="AH19" s="390">
        <v>2</v>
      </c>
      <c r="AI19" s="373"/>
      <c r="AJ19" s="373"/>
      <c r="AK19" s="373"/>
    </row>
    <row r="20" spans="1:37" s="34" customFormat="1" ht="12.75" customHeight="1">
      <c r="A20" s="145"/>
      <c r="B20" s="453"/>
      <c r="C20" s="276"/>
      <c r="D20" s="276"/>
      <c r="E20" s="146"/>
      <c r="F20" s="147"/>
      <c r="G20" s="147"/>
      <c r="H20" s="148"/>
      <c r="I20" s="408" t="s">
        <v>0</v>
      </c>
      <c r="J20" s="150" t="s">
        <v>204</v>
      </c>
      <c r="K20" s="151" t="str">
        <f>UPPER(IF(OR(J20="a",J20="as"),F19,IF(OR(J20="b",J20="bs"),F21,)))</f>
        <v>BENEDEK</v>
      </c>
      <c r="L20" s="163"/>
      <c r="M20" s="136"/>
      <c r="N20" s="160"/>
      <c r="O20" s="160"/>
      <c r="P20" s="162"/>
      <c r="Q20" s="141"/>
      <c r="R20" s="142"/>
      <c r="S20" s="143"/>
      <c r="Y20" s="374"/>
      <c r="Z20" s="374"/>
      <c r="AA20" s="389" t="s">
        <v>86</v>
      </c>
      <c r="AB20" s="390">
        <v>40</v>
      </c>
      <c r="AC20" s="390">
        <v>25</v>
      </c>
      <c r="AD20" s="390">
        <v>15</v>
      </c>
      <c r="AE20" s="390">
        <v>8</v>
      </c>
      <c r="AF20" s="390">
        <v>4</v>
      </c>
      <c r="AG20" s="390">
        <v>2</v>
      </c>
      <c r="AH20" s="390">
        <v>1</v>
      </c>
      <c r="AI20" s="373"/>
      <c r="AJ20" s="373"/>
      <c r="AK20" s="373"/>
    </row>
    <row r="21" spans="1:37" s="34" customFormat="1" ht="12.75" customHeight="1">
      <c r="A21" s="145">
        <v>8</v>
      </c>
      <c r="B21" s="452">
        <v>35</v>
      </c>
      <c r="C21" s="267">
        <f>IF($E21="","",VLOOKUP($E21,'45elő'!$A$7:$O$22,15))</f>
        <v>0</v>
      </c>
      <c r="D21" s="267" t="str">
        <f>IF($E21="","",VLOOKUP($E21,'45elő'!$A$7:$O$22,5))</f>
        <v>750117</v>
      </c>
      <c r="E21" s="134">
        <v>5</v>
      </c>
      <c r="F21" s="153" t="str">
        <f>UPPER(IF($E21="","",VLOOKUP($E21,'45elő'!$A$7:$O$22,2)))</f>
        <v>BENEDEK</v>
      </c>
      <c r="G21" s="153" t="str">
        <f>IF($E21="","",VLOOKUP($E21,'45elő'!$A$7:$O$22,3))</f>
        <v>Viktor</v>
      </c>
      <c r="H21" s="153"/>
      <c r="I21" s="153">
        <f>IF($E21="","",VLOOKUP($E21,'45elő'!$A$7:$O$22,4))</f>
        <v>0</v>
      </c>
      <c r="J21" s="164"/>
      <c r="K21" s="136"/>
      <c r="L21" s="136"/>
      <c r="M21" s="136"/>
      <c r="N21" s="160"/>
      <c r="O21" s="160"/>
      <c r="P21" s="162"/>
      <c r="Q21" s="141"/>
      <c r="R21" s="142"/>
      <c r="S21" s="143"/>
      <c r="Y21" s="374"/>
      <c r="Z21" s="374"/>
      <c r="AA21" s="389" t="s">
        <v>87</v>
      </c>
      <c r="AB21" s="390">
        <v>25</v>
      </c>
      <c r="AC21" s="390">
        <v>15</v>
      </c>
      <c r="AD21" s="390">
        <v>10</v>
      </c>
      <c r="AE21" s="390">
        <v>6</v>
      </c>
      <c r="AF21" s="390">
        <v>3</v>
      </c>
      <c r="AG21" s="390">
        <v>1</v>
      </c>
      <c r="AH21" s="390">
        <v>0</v>
      </c>
      <c r="AI21" s="373"/>
      <c r="AJ21" s="373"/>
      <c r="AK21" s="373"/>
    </row>
    <row r="22" spans="1:37" s="34" customFormat="1" ht="12.75" customHeight="1">
      <c r="A22" s="145"/>
      <c r="B22" s="453"/>
      <c r="C22" s="276"/>
      <c r="D22" s="276"/>
      <c r="E22" s="146"/>
      <c r="F22" s="165"/>
      <c r="G22" s="165"/>
      <c r="H22" s="169"/>
      <c r="I22" s="165"/>
      <c r="J22" s="157"/>
      <c r="K22" s="136"/>
      <c r="L22" s="136"/>
      <c r="M22" s="136"/>
      <c r="N22" s="160"/>
      <c r="O22" s="149" t="s">
        <v>0</v>
      </c>
      <c r="P22" s="158" t="s">
        <v>205</v>
      </c>
      <c r="Q22" s="151" t="str">
        <f>UPPER(IF(OR(P22="a",P22="as"),O14,IF(OR(P22="b",P22="bs"),O30,)))</f>
        <v>ERDEI</v>
      </c>
      <c r="R22" s="159"/>
      <c r="S22" s="143"/>
      <c r="Y22" s="374"/>
      <c r="Z22" s="374"/>
      <c r="AA22" s="389" t="s">
        <v>88</v>
      </c>
      <c r="AB22" s="390">
        <v>15</v>
      </c>
      <c r="AC22" s="390">
        <v>10</v>
      </c>
      <c r="AD22" s="390">
        <v>6</v>
      </c>
      <c r="AE22" s="390">
        <v>3</v>
      </c>
      <c r="AF22" s="390">
        <v>1</v>
      </c>
      <c r="AG22" s="390">
        <v>0</v>
      </c>
      <c r="AH22" s="390">
        <v>0</v>
      </c>
      <c r="AI22" s="373"/>
      <c r="AJ22" s="373"/>
      <c r="AK22" s="373"/>
    </row>
    <row r="23" spans="1:37" s="34" customFormat="1" ht="12.75" customHeight="1">
      <c r="A23" s="145">
        <v>9</v>
      </c>
      <c r="B23" s="452">
        <v>15</v>
      </c>
      <c r="C23" s="267">
        <f>IF($E23="","",VLOOKUP($E23,'45elő'!$A$7:$O$22,15))</f>
        <v>0</v>
      </c>
      <c r="D23" s="267" t="str">
        <f>IF($E23="","",VLOOKUP($E23,'45elő'!$A$7:$O$22,5))</f>
        <v>730201</v>
      </c>
      <c r="E23" s="134">
        <v>6</v>
      </c>
      <c r="F23" s="153" t="str">
        <f>UPPER(IF($E23="","",VLOOKUP($E23,'45elő'!$A$7:$O$22,2)))</f>
        <v>KISS</v>
      </c>
      <c r="G23" s="153" t="str">
        <f>IF($E23="","",VLOOKUP($E23,'45elő'!$A$7:$O$22,3))</f>
        <v>Sándor</v>
      </c>
      <c r="H23" s="153"/>
      <c r="I23" s="153">
        <f>IF($E23="","",VLOOKUP($E23,'45elő'!$A$7:$O$22,4))</f>
        <v>0</v>
      </c>
      <c r="J23" s="137"/>
      <c r="K23" s="136"/>
      <c r="L23" s="136"/>
      <c r="M23" s="136"/>
      <c r="N23" s="160"/>
      <c r="O23" s="136"/>
      <c r="P23" s="162"/>
      <c r="Q23" s="136" t="s">
        <v>223</v>
      </c>
      <c r="R23" s="160"/>
      <c r="S23" s="143"/>
      <c r="Y23" s="374"/>
      <c r="Z23" s="374"/>
      <c r="AA23" s="389" t="s">
        <v>89</v>
      </c>
      <c r="AB23" s="390">
        <v>10</v>
      </c>
      <c r="AC23" s="390">
        <v>6</v>
      </c>
      <c r="AD23" s="390">
        <v>3</v>
      </c>
      <c r="AE23" s="390">
        <v>1</v>
      </c>
      <c r="AF23" s="390">
        <v>0</v>
      </c>
      <c r="AG23" s="390">
        <v>0</v>
      </c>
      <c r="AH23" s="390">
        <v>0</v>
      </c>
      <c r="AI23" s="373"/>
      <c r="AJ23" s="373"/>
      <c r="AK23" s="373"/>
    </row>
    <row r="24" spans="1:37" s="34" customFormat="1" ht="12.75" customHeight="1">
      <c r="A24" s="145"/>
      <c r="B24" s="453"/>
      <c r="C24" s="276"/>
      <c r="D24" s="276"/>
      <c r="E24" s="146"/>
      <c r="F24" s="147"/>
      <c r="G24" s="147"/>
      <c r="H24" s="148"/>
      <c r="I24" s="408" t="s">
        <v>0</v>
      </c>
      <c r="J24" s="150" t="s">
        <v>204</v>
      </c>
      <c r="K24" s="151" t="str">
        <f>UPPER(IF(OR(J24="a",J24="as"),F23,IF(OR(J24="b",J24="bs"),F25,)))</f>
        <v>KOVÁCS</v>
      </c>
      <c r="L24" s="151"/>
      <c r="M24" s="136"/>
      <c r="N24" s="160"/>
      <c r="O24" s="160"/>
      <c r="P24" s="162"/>
      <c r="Q24" s="141"/>
      <c r="R24" s="142"/>
      <c r="S24" s="143"/>
      <c r="Y24" s="374"/>
      <c r="Z24" s="374"/>
      <c r="AA24" s="389" t="s">
        <v>90</v>
      </c>
      <c r="AB24" s="390">
        <v>6</v>
      </c>
      <c r="AC24" s="390">
        <v>3</v>
      </c>
      <c r="AD24" s="390">
        <v>1</v>
      </c>
      <c r="AE24" s="390">
        <v>0</v>
      </c>
      <c r="AF24" s="390">
        <v>0</v>
      </c>
      <c r="AG24" s="390">
        <v>0</v>
      </c>
      <c r="AH24" s="390">
        <v>0</v>
      </c>
      <c r="AI24" s="373"/>
      <c r="AJ24" s="373"/>
      <c r="AK24" s="373"/>
    </row>
    <row r="25" spans="1:37" s="34" customFormat="1" ht="12.75" customHeight="1">
      <c r="A25" s="145">
        <v>10</v>
      </c>
      <c r="B25" s="452">
        <v>50</v>
      </c>
      <c r="C25" s="267">
        <f>IF($E25="","",VLOOKUP($E25,'45elő'!$A$7:$O$22,15))</f>
        <v>0</v>
      </c>
      <c r="D25" s="267" t="str">
        <f>IF($E25="","",VLOOKUP($E25,'45elő'!$A$7:$O$22,5))</f>
        <v>750513</v>
      </c>
      <c r="E25" s="134">
        <v>8</v>
      </c>
      <c r="F25" s="153" t="str">
        <f>UPPER(IF($E25="","",VLOOKUP($E25,'45elő'!$A$7:$O$22,2)))</f>
        <v>KOVÁCS</v>
      </c>
      <c r="G25" s="153" t="str">
        <f>IF($E25="","",VLOOKUP($E25,'45elő'!$A$7:$O$22,3))</f>
        <v>Attila</v>
      </c>
      <c r="H25" s="153"/>
      <c r="I25" s="153">
        <f>IF($E25="","",VLOOKUP($E25,'45elő'!$A$7:$O$22,4))</f>
        <v>0</v>
      </c>
      <c r="J25" s="154"/>
      <c r="K25" s="136" t="s">
        <v>227</v>
      </c>
      <c r="L25" s="155"/>
      <c r="M25" s="136"/>
      <c r="N25" s="160"/>
      <c r="O25" s="160"/>
      <c r="P25" s="162"/>
      <c r="Q25" s="141"/>
      <c r="R25" s="142"/>
      <c r="S25" s="143"/>
      <c r="Y25" s="374"/>
      <c r="Z25" s="374"/>
      <c r="AA25" s="389" t="s">
        <v>95</v>
      </c>
      <c r="AB25" s="390">
        <v>3</v>
      </c>
      <c r="AC25" s="390">
        <v>2</v>
      </c>
      <c r="AD25" s="390">
        <v>1</v>
      </c>
      <c r="AE25" s="390">
        <v>0</v>
      </c>
      <c r="AF25" s="390">
        <v>0</v>
      </c>
      <c r="AG25" s="390">
        <v>0</v>
      </c>
      <c r="AH25" s="390">
        <v>0</v>
      </c>
      <c r="AI25" s="373"/>
      <c r="AJ25" s="373"/>
      <c r="AK25" s="373"/>
    </row>
    <row r="26" spans="1:41" s="34" customFormat="1" ht="12.75" customHeight="1">
      <c r="A26" s="145"/>
      <c r="B26" s="453"/>
      <c r="C26" s="276"/>
      <c r="D26" s="276"/>
      <c r="E26" s="156"/>
      <c r="F26" s="147"/>
      <c r="G26" s="147"/>
      <c r="H26" s="148"/>
      <c r="I26" s="136"/>
      <c r="J26" s="157"/>
      <c r="K26" s="149" t="s">
        <v>0</v>
      </c>
      <c r="L26" s="158" t="s">
        <v>205</v>
      </c>
      <c r="M26" s="151" t="str">
        <f>UPPER(IF(OR(L26="a",L26="as"),K24,IF(OR(L26="b",L26="bs"),K28,)))</f>
        <v>KOVÁCS</v>
      </c>
      <c r="N26" s="159"/>
      <c r="O26" s="160"/>
      <c r="P26" s="162"/>
      <c r="Q26" s="141"/>
      <c r="R26" s="142"/>
      <c r="S26" s="14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85"/>
      <c r="AM26" s="385"/>
      <c r="AN26" s="385"/>
      <c r="AO26" s="385"/>
    </row>
    <row r="27" spans="1:41" s="34" customFormat="1" ht="12.75" customHeight="1">
      <c r="A27" s="145">
        <v>11</v>
      </c>
      <c r="B27" s="452">
        <f>IF($E27="","",VLOOKUP($E27,'45elő'!$A$7:$O$22,14))</f>
      </c>
      <c r="C27" s="267">
        <f>IF($E27="","",VLOOKUP($E27,'45elő'!$A$7:$O$22,15))</f>
      </c>
      <c r="D27" s="267">
        <f>IF($E27="","",VLOOKUP($E27,'45elő'!$A$7:$O$22,5))</f>
      </c>
      <c r="E27" s="134"/>
      <c r="F27" s="153" t="s">
        <v>206</v>
      </c>
      <c r="G27" s="153">
        <f>IF($E27="","",VLOOKUP($E27,'45elő'!$A$7:$O$22,3))</f>
      </c>
      <c r="H27" s="153"/>
      <c r="I27" s="153">
        <f>IF($E27="","",VLOOKUP($E27,'45elő'!$A$7:$O$22,4))</f>
      </c>
      <c r="J27" s="137"/>
      <c r="K27" s="136"/>
      <c r="L27" s="161"/>
      <c r="M27" s="136" t="s">
        <v>228</v>
      </c>
      <c r="N27" s="162"/>
      <c r="O27" s="160"/>
      <c r="P27" s="162"/>
      <c r="Q27" s="141"/>
      <c r="R27" s="142"/>
      <c r="S27" s="14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85"/>
      <c r="AM27" s="385"/>
      <c r="AN27" s="385"/>
      <c r="AO27" s="385"/>
    </row>
    <row r="28" spans="1:41" s="34" customFormat="1" ht="12.75" customHeight="1">
      <c r="A28" s="170"/>
      <c r="B28" s="453"/>
      <c r="C28" s="276"/>
      <c r="D28" s="276"/>
      <c r="E28" s="156"/>
      <c r="F28" s="147"/>
      <c r="G28" s="147"/>
      <c r="H28" s="148"/>
      <c r="I28" s="408" t="s">
        <v>0</v>
      </c>
      <c r="J28" s="150" t="s">
        <v>204</v>
      </c>
      <c r="K28" s="151" t="str">
        <f>UPPER(IF(OR(J28="a",J28="as"),F27,IF(OR(J28="b",J28="bs"),F29,)))</f>
        <v>SZAMKÓ</v>
      </c>
      <c r="L28" s="163"/>
      <c r="M28" s="136"/>
      <c r="N28" s="162"/>
      <c r="O28" s="160"/>
      <c r="P28" s="162"/>
      <c r="Q28" s="141"/>
      <c r="R28" s="142"/>
      <c r="S28" s="143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</row>
    <row r="29" spans="1:41" s="34" customFormat="1" ht="12.75" customHeight="1">
      <c r="A29" s="133">
        <v>12</v>
      </c>
      <c r="B29" s="452">
        <v>25</v>
      </c>
      <c r="C29" s="267">
        <f>IF($E29="","",VLOOKUP($E29,'45elő'!$A$7:$O$22,15))</f>
        <v>4</v>
      </c>
      <c r="D29" s="267" t="str">
        <f>IF($E29="","",VLOOKUP($E29,'45elő'!$A$7:$O$22,5))</f>
        <v>740505</v>
      </c>
      <c r="E29" s="134">
        <v>4</v>
      </c>
      <c r="F29" s="135" t="str">
        <f>UPPER(IF($E29="","",VLOOKUP($E29,'45elő'!$A$7:$O$22,2)))</f>
        <v>SZAMKÓ</v>
      </c>
      <c r="G29" s="135" t="str">
        <f>IF($E29="","",VLOOKUP($E29,'45elő'!$A$7:$O$22,3))</f>
        <v>István</v>
      </c>
      <c r="H29" s="135"/>
      <c r="I29" s="135">
        <f>IF($E29="","",VLOOKUP($E29,'45elő'!$A$7:$O$22,4))</f>
        <v>0</v>
      </c>
      <c r="J29" s="164"/>
      <c r="K29" s="136"/>
      <c r="L29" s="136"/>
      <c r="M29" s="136"/>
      <c r="N29" s="162"/>
      <c r="O29" s="160"/>
      <c r="P29" s="162"/>
      <c r="Q29" s="141"/>
      <c r="R29" s="142"/>
      <c r="S29" s="143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</row>
    <row r="30" spans="1:37" s="34" customFormat="1" ht="12.75" customHeight="1">
      <c r="A30" s="145"/>
      <c r="B30" s="453"/>
      <c r="C30" s="276"/>
      <c r="D30" s="276"/>
      <c r="E30" s="156"/>
      <c r="F30" s="136"/>
      <c r="G30" s="136"/>
      <c r="H30" s="66"/>
      <c r="I30" s="165"/>
      <c r="J30" s="157"/>
      <c r="K30" s="136"/>
      <c r="L30" s="136"/>
      <c r="M30" s="149" t="s">
        <v>0</v>
      </c>
      <c r="N30" s="158" t="s">
        <v>205</v>
      </c>
      <c r="O30" s="151" t="str">
        <f>UPPER(IF(OR(N30="a",N30="as"),M26,IF(OR(N30="b",N30="bs"),M34,)))</f>
        <v>KOVÁCS</v>
      </c>
      <c r="P30" s="168"/>
      <c r="Q30" s="141"/>
      <c r="R30" s="142"/>
      <c r="S30" s="143"/>
      <c r="AI30" s="385"/>
      <c r="AJ30" s="385"/>
      <c r="AK30" s="385"/>
    </row>
    <row r="31" spans="1:37" s="34" customFormat="1" ht="12.75" customHeight="1">
      <c r="A31" s="145">
        <v>13</v>
      </c>
      <c r="B31" s="452">
        <v>25</v>
      </c>
      <c r="C31" s="267">
        <f>IF($E31="","",VLOOKUP($E31,'45elő'!$A$7:$O$22,15))</f>
        <v>0</v>
      </c>
      <c r="D31" s="267" t="str">
        <f>IF($E31="","",VLOOKUP($E31,'45elő'!$A$7:$O$22,5))</f>
        <v>740528</v>
      </c>
      <c r="E31" s="134">
        <v>9</v>
      </c>
      <c r="F31" s="153" t="str">
        <f>UPPER(IF($E31="","",VLOOKUP($E31,'45elő'!$A$7:$O$22,2)))</f>
        <v>VASS</v>
      </c>
      <c r="G31" s="153" t="str">
        <f>IF($E31="","",VLOOKUP($E31,'45elő'!$A$7:$O$22,3))</f>
        <v>Tamás</v>
      </c>
      <c r="H31" s="153"/>
      <c r="I31" s="153">
        <f>IF($E31="","",VLOOKUP($E31,'45elő'!$A$7:$O$22,4))</f>
        <v>0</v>
      </c>
      <c r="J31" s="166"/>
      <c r="K31" s="136"/>
      <c r="L31" s="136"/>
      <c r="M31" s="136"/>
      <c r="N31" s="162"/>
      <c r="O31" s="136" t="s">
        <v>229</v>
      </c>
      <c r="P31" s="160"/>
      <c r="Q31" s="141"/>
      <c r="R31" s="142"/>
      <c r="S31" s="143"/>
      <c r="AI31" s="385"/>
      <c r="AJ31" s="385"/>
      <c r="AK31" s="385"/>
    </row>
    <row r="32" spans="1:37" s="34" customFormat="1" ht="12.75" customHeight="1">
      <c r="A32" s="145"/>
      <c r="B32" s="453"/>
      <c r="C32" s="276"/>
      <c r="D32" s="276"/>
      <c r="E32" s="156"/>
      <c r="F32" s="147"/>
      <c r="G32" s="147"/>
      <c r="H32" s="148"/>
      <c r="I32" s="149" t="s">
        <v>0</v>
      </c>
      <c r="J32" s="150" t="s">
        <v>205</v>
      </c>
      <c r="K32" s="151" t="str">
        <f>UPPER(IF(OR(J32="a",J32="as"),F31,IF(OR(J32="b",J32="bs"),F33,)))</f>
        <v>VASS</v>
      </c>
      <c r="L32" s="151"/>
      <c r="M32" s="136"/>
      <c r="N32" s="162"/>
      <c r="O32" s="160"/>
      <c r="P32" s="160"/>
      <c r="Q32" s="141"/>
      <c r="R32" s="142"/>
      <c r="S32" s="143"/>
      <c r="AI32" s="385"/>
      <c r="AJ32" s="385"/>
      <c r="AK32" s="385"/>
    </row>
    <row r="33" spans="1:37" s="34" customFormat="1" ht="12.75" customHeight="1">
      <c r="A33" s="145">
        <v>14</v>
      </c>
      <c r="B33" s="452">
        <v>0</v>
      </c>
      <c r="C33" s="267">
        <f>IF($E33="","",VLOOKUP($E33,'45elő'!$A$7:$O$22,15))</f>
        <v>0</v>
      </c>
      <c r="D33" s="267">
        <f>IF($E33="","",VLOOKUP($E33,'45elő'!$A$7:$O$22,5))</f>
        <v>0</v>
      </c>
      <c r="E33" s="134">
        <v>11</v>
      </c>
      <c r="F33" s="153" t="str">
        <f>UPPER(IF($E33="","",VLOOKUP($E33,'45elő'!$A$7:$O$22,2)))</f>
        <v> JÁGER</v>
      </c>
      <c r="G33" s="153" t="str">
        <f>IF($E33="","",VLOOKUP($E33,'45elő'!$A$7:$O$22,3))</f>
        <v>Zoltán</v>
      </c>
      <c r="H33" s="153"/>
      <c r="I33" s="153">
        <f>IF($E33="","",VLOOKUP($E33,'45elő'!$A$7:$O$22,4))</f>
        <v>0</v>
      </c>
      <c r="J33" s="154"/>
      <c r="K33" s="136" t="s">
        <v>214</v>
      </c>
      <c r="L33" s="155"/>
      <c r="M33" s="136"/>
      <c r="N33" s="162"/>
      <c r="O33" s="160"/>
      <c r="P33" s="160"/>
      <c r="Q33" s="141"/>
      <c r="R33" s="142"/>
      <c r="S33" s="143"/>
      <c r="AI33" s="385"/>
      <c r="AJ33" s="385"/>
      <c r="AK33" s="385"/>
    </row>
    <row r="34" spans="1:37" s="34" customFormat="1" ht="12.75" customHeight="1">
      <c r="A34" s="145"/>
      <c r="B34" s="453"/>
      <c r="C34" s="276"/>
      <c r="D34" s="276"/>
      <c r="E34" s="156"/>
      <c r="F34" s="147"/>
      <c r="G34" s="147"/>
      <c r="H34" s="148"/>
      <c r="I34" s="136"/>
      <c r="J34" s="157"/>
      <c r="K34" s="149" t="s">
        <v>0</v>
      </c>
      <c r="L34" s="158" t="s">
        <v>204</v>
      </c>
      <c r="M34" s="151" t="str">
        <f>UPPER(IF(OR(L34="a",L34="as"),K32,IF(OR(L34="b",L34="bs"),K36,)))</f>
        <v>MÉSZÁROS</v>
      </c>
      <c r="N34" s="168"/>
      <c r="O34" s="160"/>
      <c r="P34" s="160"/>
      <c r="Q34" s="141"/>
      <c r="R34" s="142"/>
      <c r="S34" s="143"/>
      <c r="AI34" s="385"/>
      <c r="AJ34" s="385"/>
      <c r="AK34" s="385"/>
    </row>
    <row r="35" spans="1:37" s="34" customFormat="1" ht="12.75" customHeight="1">
      <c r="A35" s="145">
        <v>15</v>
      </c>
      <c r="B35" s="452"/>
      <c r="C35" s="267"/>
      <c r="D35" s="267"/>
      <c r="E35" s="134" t="s">
        <v>206</v>
      </c>
      <c r="F35" s="153" t="s">
        <v>206</v>
      </c>
      <c r="G35" s="153"/>
      <c r="H35" s="153"/>
      <c r="I35" s="153"/>
      <c r="J35" s="137"/>
      <c r="K35" s="136"/>
      <c r="L35" s="161"/>
      <c r="M35" s="136" t="s">
        <v>213</v>
      </c>
      <c r="N35" s="160"/>
      <c r="O35" s="160"/>
      <c r="P35" s="160"/>
      <c r="Q35" s="141"/>
      <c r="R35" s="142"/>
      <c r="S35" s="143"/>
      <c r="AI35" s="385"/>
      <c r="AJ35" s="385"/>
      <c r="AK35" s="385"/>
    </row>
    <row r="36" spans="1:37" s="34" customFormat="1" ht="12.75" customHeight="1">
      <c r="A36" s="145"/>
      <c r="B36" s="453"/>
      <c r="C36" s="276"/>
      <c r="D36" s="276"/>
      <c r="E36" s="146"/>
      <c r="F36" s="147"/>
      <c r="G36" s="147"/>
      <c r="H36" s="148"/>
      <c r="I36" s="149" t="s">
        <v>0</v>
      </c>
      <c r="J36" s="150" t="s">
        <v>204</v>
      </c>
      <c r="K36" s="151" t="str">
        <f>UPPER(IF(OR(J36="a",J36="as"),F35,IF(OR(J36="b",J36="bs"),F37,)))</f>
        <v>MÉSZÁROS</v>
      </c>
      <c r="L36" s="163"/>
      <c r="M36" s="136"/>
      <c r="N36" s="160"/>
      <c r="O36" s="160"/>
      <c r="P36" s="160"/>
      <c r="Q36" s="141"/>
      <c r="R36" s="142"/>
      <c r="S36" s="143"/>
      <c r="AI36" s="385"/>
      <c r="AJ36" s="385"/>
      <c r="AK36" s="385"/>
    </row>
    <row r="37" spans="1:37" s="34" customFormat="1" ht="12.75" customHeight="1">
      <c r="A37" s="133">
        <v>16</v>
      </c>
      <c r="B37" s="452">
        <v>35</v>
      </c>
      <c r="C37" s="267">
        <f>IF($E37="","",VLOOKUP($E37,'45elő'!$A$7:$O$22,15))</f>
        <v>2</v>
      </c>
      <c r="D37" s="267" t="str">
        <f>IF($E37="","",VLOOKUP($E37,'45elő'!$A$7:$O$22,5))</f>
        <v>740210</v>
      </c>
      <c r="E37" s="134">
        <v>2</v>
      </c>
      <c r="F37" s="135" t="str">
        <f>UPPER(IF($E37="","",VLOOKUP($E37,'45elő'!$A$7:$O$22,2)))</f>
        <v>MÉSZÁROS</v>
      </c>
      <c r="G37" s="135" t="str">
        <f>IF($E37="","",VLOOKUP($E37,'45elő'!$A$7:$O$22,3))</f>
        <v>András</v>
      </c>
      <c r="H37" s="153"/>
      <c r="I37" s="135">
        <f>IF($E37="","",VLOOKUP($E37,'45elő'!$A$7:$O$22,4))</f>
        <v>0</v>
      </c>
      <c r="J37" s="164"/>
      <c r="K37" s="136"/>
      <c r="L37" s="136"/>
      <c r="M37" s="136"/>
      <c r="N37" s="160"/>
      <c r="O37" s="160"/>
      <c r="P37" s="160"/>
      <c r="Q37" s="141"/>
      <c r="R37" s="142"/>
      <c r="S37" s="143"/>
      <c r="AI37" s="385"/>
      <c r="AJ37" s="385"/>
      <c r="AK37" s="385"/>
    </row>
    <row r="38" spans="1:37" s="34" customFormat="1" ht="9" customHeight="1">
      <c r="A38" s="171"/>
      <c r="B38" s="146"/>
      <c r="C38" s="146"/>
      <c r="D38" s="146"/>
      <c r="E38" s="146"/>
      <c r="F38" s="165"/>
      <c r="G38" s="165"/>
      <c r="H38" s="169"/>
      <c r="I38" s="136"/>
      <c r="J38" s="157"/>
      <c r="K38" s="136"/>
      <c r="L38" s="136"/>
      <c r="M38" s="136"/>
      <c r="N38" s="160"/>
      <c r="O38" s="160"/>
      <c r="P38" s="160"/>
      <c r="Q38" s="141"/>
      <c r="R38" s="142"/>
      <c r="S38" s="143"/>
      <c r="AI38" s="385"/>
      <c r="AJ38" s="385"/>
      <c r="AK38" s="385"/>
    </row>
    <row r="39" spans="1:37" s="34" customFormat="1" ht="9" customHeight="1">
      <c r="A39" s="172"/>
      <c r="B39" s="138"/>
      <c r="C39" s="138"/>
      <c r="D39" s="138"/>
      <c r="E39" s="146"/>
      <c r="F39" s="138"/>
      <c r="G39" s="138"/>
      <c r="H39" s="138"/>
      <c r="I39" s="138"/>
      <c r="J39" s="146"/>
      <c r="K39" s="138"/>
      <c r="L39" s="138"/>
      <c r="M39" s="138"/>
      <c r="N39" s="173"/>
      <c r="O39" s="173"/>
      <c r="P39" s="173"/>
      <c r="Q39" s="141"/>
      <c r="R39" s="142"/>
      <c r="S39" s="143"/>
      <c r="AI39" s="385"/>
      <c r="AJ39" s="385"/>
      <c r="AK39" s="385"/>
    </row>
    <row r="40" spans="1:37" s="34" customFormat="1" ht="9" customHeight="1">
      <c r="A40" s="171"/>
      <c r="B40" s="146"/>
      <c r="C40" s="146"/>
      <c r="D40" s="146"/>
      <c r="E40" s="146"/>
      <c r="F40" s="138"/>
      <c r="G40" s="138"/>
      <c r="I40" s="138"/>
      <c r="J40" s="146"/>
      <c r="K40" s="138"/>
      <c r="L40" s="138"/>
      <c r="M40" s="174"/>
      <c r="N40" s="146"/>
      <c r="O40" s="138"/>
      <c r="P40" s="173"/>
      <c r="Q40" s="141"/>
      <c r="R40" s="142"/>
      <c r="S40" s="143"/>
      <c r="AI40" s="385"/>
      <c r="AJ40" s="385"/>
      <c r="AK40" s="385"/>
    </row>
    <row r="41" spans="1:37" s="34" customFormat="1" ht="9" customHeight="1">
      <c r="A41" s="171"/>
      <c r="B41" s="138"/>
      <c r="C41" s="138"/>
      <c r="D41" s="138"/>
      <c r="E41" s="146"/>
      <c r="F41" s="138"/>
      <c r="G41" s="138"/>
      <c r="H41" s="138"/>
      <c r="I41" s="138"/>
      <c r="J41" s="146"/>
      <c r="K41" s="138"/>
      <c r="L41" s="138"/>
      <c r="M41" s="138"/>
      <c r="N41" s="173"/>
      <c r="O41" s="138"/>
      <c r="P41" s="173"/>
      <c r="Q41" s="141"/>
      <c r="R41" s="142"/>
      <c r="S41" s="143"/>
      <c r="AI41" s="385"/>
      <c r="AJ41" s="385"/>
      <c r="AK41" s="385"/>
    </row>
    <row r="42" spans="1:37" s="34" customFormat="1" ht="9" customHeight="1">
      <c r="A42" s="171"/>
      <c r="B42" s="146"/>
      <c r="C42" s="146"/>
      <c r="D42" s="146"/>
      <c r="E42" s="146"/>
      <c r="F42" s="138"/>
      <c r="G42" s="138"/>
      <c r="I42" s="174"/>
      <c r="J42" s="146"/>
      <c r="K42" s="138"/>
      <c r="L42" s="138"/>
      <c r="M42" s="138"/>
      <c r="N42" s="173"/>
      <c r="O42" s="173"/>
      <c r="P42" s="173"/>
      <c r="Q42" s="141"/>
      <c r="R42" s="142"/>
      <c r="S42" s="143"/>
      <c r="AI42" s="385"/>
      <c r="AJ42" s="385"/>
      <c r="AK42" s="385"/>
    </row>
    <row r="43" spans="1:37" s="34" customFormat="1" ht="9" customHeight="1">
      <c r="A43" s="171"/>
      <c r="B43" s="138"/>
      <c r="C43" s="138"/>
      <c r="D43" s="138"/>
      <c r="E43" s="146"/>
      <c r="F43" s="138"/>
      <c r="G43" s="138"/>
      <c r="H43" s="138"/>
      <c r="I43" s="138"/>
      <c r="J43" s="146"/>
      <c r="K43" s="138"/>
      <c r="L43" s="175"/>
      <c r="M43" s="138"/>
      <c r="N43" s="173"/>
      <c r="O43" s="173"/>
      <c r="P43" s="173"/>
      <c r="Q43" s="141"/>
      <c r="R43" s="142"/>
      <c r="S43" s="143"/>
      <c r="AI43" s="385"/>
      <c r="AJ43" s="385"/>
      <c r="AK43" s="385"/>
    </row>
    <row r="44" spans="1:37" s="34" customFormat="1" ht="9" customHeight="1">
      <c r="A44" s="171"/>
      <c r="B44" s="146"/>
      <c r="C44" s="146"/>
      <c r="D44" s="146"/>
      <c r="E44" s="146"/>
      <c r="F44" s="138"/>
      <c r="G44" s="138"/>
      <c r="I44" s="138"/>
      <c r="J44" s="146"/>
      <c r="K44" s="174"/>
      <c r="L44" s="146"/>
      <c r="M44" s="138"/>
      <c r="N44" s="173"/>
      <c r="O44" s="173"/>
      <c r="P44" s="173"/>
      <c r="Q44" s="141"/>
      <c r="R44" s="142"/>
      <c r="S44" s="143"/>
      <c r="AI44" s="385"/>
      <c r="AJ44" s="385"/>
      <c r="AK44" s="385"/>
    </row>
    <row r="45" spans="1:37" s="34" customFormat="1" ht="9" customHeight="1">
      <c r="A45" s="171"/>
      <c r="B45" s="138"/>
      <c r="C45" s="138"/>
      <c r="D45" s="138"/>
      <c r="E45" s="146"/>
      <c r="F45" s="138"/>
      <c r="G45" s="138"/>
      <c r="H45" s="138"/>
      <c r="I45" s="138"/>
      <c r="J45" s="146"/>
      <c r="K45" s="138"/>
      <c r="L45" s="138"/>
      <c r="M45" s="138"/>
      <c r="N45" s="173"/>
      <c r="O45" s="173"/>
      <c r="P45" s="173"/>
      <c r="Q45" s="141"/>
      <c r="R45" s="142"/>
      <c r="S45" s="143"/>
      <c r="AI45" s="385"/>
      <c r="AJ45" s="385"/>
      <c r="AK45" s="385"/>
    </row>
    <row r="46" spans="1:37" s="34" customFormat="1" ht="9" customHeight="1">
      <c r="A46" s="171"/>
      <c r="B46" s="146"/>
      <c r="C46" s="146"/>
      <c r="D46" s="146"/>
      <c r="E46" s="146"/>
      <c r="F46" s="138"/>
      <c r="G46" s="138"/>
      <c r="I46" s="174"/>
      <c r="J46" s="146"/>
      <c r="K46" s="138"/>
      <c r="L46" s="138"/>
      <c r="M46" s="138"/>
      <c r="N46" s="173"/>
      <c r="O46" s="173"/>
      <c r="P46" s="173"/>
      <c r="Q46" s="141"/>
      <c r="R46" s="142"/>
      <c r="S46" s="143"/>
      <c r="AI46" s="385"/>
      <c r="AJ46" s="385"/>
      <c r="AK46" s="385"/>
    </row>
    <row r="47" spans="1:37" s="34" customFormat="1" ht="9" customHeight="1">
      <c r="A47" s="172"/>
      <c r="B47" s="138"/>
      <c r="C47" s="138"/>
      <c r="D47" s="138"/>
      <c r="E47" s="146"/>
      <c r="F47" s="138"/>
      <c r="G47" s="138"/>
      <c r="H47" s="138"/>
      <c r="I47" s="138"/>
      <c r="J47" s="146"/>
      <c r="K47" s="138"/>
      <c r="L47" s="138"/>
      <c r="M47" s="138"/>
      <c r="N47" s="138"/>
      <c r="O47" s="139"/>
      <c r="P47" s="139"/>
      <c r="Q47" s="141"/>
      <c r="R47" s="142"/>
      <c r="S47" s="143"/>
      <c r="AI47" s="385"/>
      <c r="AJ47" s="385"/>
      <c r="AK47" s="385"/>
    </row>
    <row r="48" spans="1:37" s="2" customFormat="1" ht="6.75" customHeight="1">
      <c r="A48" s="176"/>
      <c r="B48" s="176"/>
      <c r="C48" s="176"/>
      <c r="D48" s="176"/>
      <c r="E48" s="176"/>
      <c r="F48" s="177"/>
      <c r="G48" s="177"/>
      <c r="H48" s="177"/>
      <c r="I48" s="177"/>
      <c r="J48" s="178"/>
      <c r="K48" s="179"/>
      <c r="L48" s="180"/>
      <c r="M48" s="179"/>
      <c r="N48" s="180"/>
      <c r="O48" s="179"/>
      <c r="P48" s="180"/>
      <c r="Q48" s="179"/>
      <c r="R48" s="180"/>
      <c r="S48" s="181"/>
      <c r="AI48" s="386"/>
      <c r="AJ48" s="386"/>
      <c r="AK48" s="386"/>
    </row>
    <row r="49" spans="1:37" s="18" customFormat="1" ht="10.5" customHeight="1">
      <c r="A49" s="182" t="s">
        <v>44</v>
      </c>
      <c r="B49" s="183"/>
      <c r="C49" s="183"/>
      <c r="D49" s="271"/>
      <c r="E49" s="184" t="s">
        <v>5</v>
      </c>
      <c r="F49" s="185" t="s">
        <v>46</v>
      </c>
      <c r="G49" s="184"/>
      <c r="H49" s="186"/>
      <c r="I49" s="187"/>
      <c r="J49" s="184" t="s">
        <v>5</v>
      </c>
      <c r="K49" s="185" t="s">
        <v>55</v>
      </c>
      <c r="L49" s="188"/>
      <c r="M49" s="185" t="s">
        <v>56</v>
      </c>
      <c r="N49" s="189"/>
      <c r="O49" s="190" t="s">
        <v>57</v>
      </c>
      <c r="P49" s="190"/>
      <c r="Q49" s="191"/>
      <c r="R49" s="192"/>
      <c r="AI49" s="387"/>
      <c r="AJ49" s="387"/>
      <c r="AK49" s="387"/>
    </row>
    <row r="50" spans="1:37" s="18" customFormat="1" ht="9" customHeight="1">
      <c r="A50" s="272" t="s">
        <v>45</v>
      </c>
      <c r="B50" s="273"/>
      <c r="C50" s="274"/>
      <c r="D50" s="275"/>
      <c r="E50" s="194">
        <v>1</v>
      </c>
      <c r="F50" s="86" t="str">
        <f>IF(E50&gt;$R$57,,UPPER(VLOOKUP(E50,'45elő'!$A$7:$Q$134,2)))</f>
        <v>ERDEI</v>
      </c>
      <c r="G50" s="195"/>
      <c r="H50" s="86"/>
      <c r="I50" s="85"/>
      <c r="J50" s="196" t="s">
        <v>6</v>
      </c>
      <c r="K50" s="193"/>
      <c r="L50" s="197"/>
      <c r="M50" s="193"/>
      <c r="N50" s="198"/>
      <c r="O50" s="199" t="s">
        <v>47</v>
      </c>
      <c r="P50" s="200"/>
      <c r="Q50" s="200"/>
      <c r="R50" s="201"/>
      <c r="AI50" s="387"/>
      <c r="AJ50" s="387"/>
      <c r="AK50" s="387"/>
    </row>
    <row r="51" spans="1:37" s="18" customFormat="1" ht="9" customHeight="1">
      <c r="A51" s="206" t="s">
        <v>54</v>
      </c>
      <c r="B51" s="204"/>
      <c r="C51" s="268"/>
      <c r="D51" s="207"/>
      <c r="E51" s="194">
        <v>2</v>
      </c>
      <c r="F51" s="86" t="str">
        <f>IF(E51&gt;$R$57,,UPPER(VLOOKUP(E51,'45elő'!$A$7:$Q$134,2)))</f>
        <v>MÉSZÁROS</v>
      </c>
      <c r="G51" s="195"/>
      <c r="H51" s="86"/>
      <c r="I51" s="85"/>
      <c r="J51" s="196" t="s">
        <v>7</v>
      </c>
      <c r="K51" s="193"/>
      <c r="L51" s="197"/>
      <c r="M51" s="193"/>
      <c r="N51" s="198"/>
      <c r="O51" s="202"/>
      <c r="P51" s="203"/>
      <c r="Q51" s="204"/>
      <c r="R51" s="205"/>
      <c r="AI51" s="387"/>
      <c r="AJ51" s="387"/>
      <c r="AK51" s="387"/>
    </row>
    <row r="52" spans="1:37" s="18" customFormat="1" ht="9" customHeight="1">
      <c r="A52" s="233"/>
      <c r="B52" s="234"/>
      <c r="C52" s="269"/>
      <c r="D52" s="235"/>
      <c r="E52" s="194">
        <v>3</v>
      </c>
      <c r="F52" s="86" t="str">
        <f>IF(E52&gt;$R$57,,UPPER(VLOOKUP(E52,'45elő'!$A$7:$Q$134,2)))</f>
        <v>GÁL </v>
      </c>
      <c r="G52" s="195"/>
      <c r="H52" s="86"/>
      <c r="I52" s="85"/>
      <c r="J52" s="196" t="s">
        <v>8</v>
      </c>
      <c r="K52" s="193"/>
      <c r="L52" s="197"/>
      <c r="M52" s="193"/>
      <c r="N52" s="198"/>
      <c r="O52" s="199" t="s">
        <v>48</v>
      </c>
      <c r="P52" s="200"/>
      <c r="Q52" s="200"/>
      <c r="R52" s="201"/>
      <c r="AI52" s="387"/>
      <c r="AJ52" s="387"/>
      <c r="AK52" s="387"/>
    </row>
    <row r="53" spans="1:37" s="18" customFormat="1" ht="9" customHeight="1">
      <c r="A53" s="208"/>
      <c r="B53" s="264"/>
      <c r="C53" s="264"/>
      <c r="D53" s="209"/>
      <c r="E53" s="194">
        <v>4</v>
      </c>
      <c r="F53" s="86" t="str">
        <f>IF(E53&gt;$R$57,,UPPER(VLOOKUP(E53,'45elő'!$A$7:$Q$134,2)))</f>
        <v>SZAMKÓ</v>
      </c>
      <c r="G53" s="195"/>
      <c r="H53" s="86"/>
      <c r="I53" s="85"/>
      <c r="J53" s="196" t="s">
        <v>9</v>
      </c>
      <c r="K53" s="193"/>
      <c r="L53" s="197"/>
      <c r="M53" s="193"/>
      <c r="N53" s="198"/>
      <c r="O53" s="193"/>
      <c r="P53" s="197"/>
      <c r="Q53" s="193"/>
      <c r="R53" s="198"/>
      <c r="AI53" s="387"/>
      <c r="AJ53" s="387"/>
      <c r="AK53" s="387"/>
    </row>
    <row r="54" spans="1:37" s="18" customFormat="1" ht="9" customHeight="1">
      <c r="A54" s="221"/>
      <c r="B54" s="236"/>
      <c r="C54" s="236"/>
      <c r="D54" s="270"/>
      <c r="E54" s="194"/>
      <c r="F54" s="86"/>
      <c r="G54" s="195"/>
      <c r="H54" s="86"/>
      <c r="I54" s="85"/>
      <c r="J54" s="196" t="s">
        <v>10</v>
      </c>
      <c r="K54" s="193"/>
      <c r="L54" s="197"/>
      <c r="M54" s="193"/>
      <c r="N54" s="198"/>
      <c r="O54" s="204"/>
      <c r="P54" s="203"/>
      <c r="Q54" s="204"/>
      <c r="R54" s="205"/>
      <c r="AI54" s="387"/>
      <c r="AJ54" s="387"/>
      <c r="AK54" s="387"/>
    </row>
    <row r="55" spans="1:37" s="18" customFormat="1" ht="9" customHeight="1">
      <c r="A55" s="222"/>
      <c r="B55" s="239"/>
      <c r="C55" s="264"/>
      <c r="D55" s="209"/>
      <c r="E55" s="194"/>
      <c r="F55" s="86"/>
      <c r="G55" s="195"/>
      <c r="H55" s="86"/>
      <c r="I55" s="85"/>
      <c r="J55" s="196" t="s">
        <v>11</v>
      </c>
      <c r="K55" s="193"/>
      <c r="L55" s="197"/>
      <c r="M55" s="193"/>
      <c r="N55" s="198"/>
      <c r="O55" s="199" t="s">
        <v>34</v>
      </c>
      <c r="P55" s="200"/>
      <c r="Q55" s="200"/>
      <c r="R55" s="201"/>
      <c r="AI55" s="387"/>
      <c r="AJ55" s="387"/>
      <c r="AK55" s="387"/>
    </row>
    <row r="56" spans="1:37" s="18" customFormat="1" ht="9" customHeight="1">
      <c r="A56" s="222"/>
      <c r="B56" s="239"/>
      <c r="C56" s="265"/>
      <c r="D56" s="231"/>
      <c r="E56" s="194"/>
      <c r="F56" s="86"/>
      <c r="G56" s="195"/>
      <c r="H56" s="86"/>
      <c r="I56" s="85"/>
      <c r="J56" s="196" t="s">
        <v>12</v>
      </c>
      <c r="K56" s="193"/>
      <c r="L56" s="197"/>
      <c r="M56" s="193"/>
      <c r="N56" s="198"/>
      <c r="O56" s="193"/>
      <c r="P56" s="197"/>
      <c r="Q56" s="193"/>
      <c r="R56" s="198"/>
      <c r="AI56" s="387"/>
      <c r="AJ56" s="387"/>
      <c r="AK56" s="387"/>
    </row>
    <row r="57" spans="1:37" s="18" customFormat="1" ht="9" customHeight="1">
      <c r="A57" s="223"/>
      <c r="B57" s="220"/>
      <c r="C57" s="266"/>
      <c r="D57" s="232"/>
      <c r="E57" s="210"/>
      <c r="F57" s="211"/>
      <c r="G57" s="212"/>
      <c r="H57" s="211"/>
      <c r="I57" s="213"/>
      <c r="J57" s="214" t="s">
        <v>13</v>
      </c>
      <c r="K57" s="204"/>
      <c r="L57" s="203"/>
      <c r="M57" s="204"/>
      <c r="N57" s="205"/>
      <c r="O57" s="204" t="str">
        <f>R4</f>
        <v>Kádár László</v>
      </c>
      <c r="P57" s="203"/>
      <c r="Q57" s="204"/>
      <c r="R57" s="215">
        <f>MIN(4,'45elő'!Q5)</f>
        <v>4</v>
      </c>
      <c r="AI57" s="387"/>
      <c r="AJ57" s="387"/>
      <c r="AK57" s="387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B7" sqref="B7:E17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409" customWidth="1"/>
    <col min="6" max="6" width="6.140625" style="93" hidden="1" customWidth="1"/>
    <col min="7" max="7" width="29.8515625" style="93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2" t="str">
        <f>Altalanos!$A$6</f>
        <v>Szentes Béla Emlékverseny 2020</v>
      </c>
      <c r="B1" s="87"/>
      <c r="C1" s="87"/>
      <c r="D1" s="237"/>
      <c r="E1" s="260" t="s">
        <v>53</v>
      </c>
      <c r="F1" s="249"/>
      <c r="G1" s="250"/>
      <c r="H1" s="251"/>
      <c r="I1" s="251"/>
      <c r="J1" s="252"/>
      <c r="K1" s="252"/>
      <c r="L1" s="252"/>
      <c r="M1" s="252"/>
      <c r="N1" s="252"/>
      <c r="O1" s="252"/>
      <c r="P1" s="252"/>
      <c r="Q1" s="253"/>
    </row>
    <row r="2" spans="2:17" ht="13.5" thickBot="1">
      <c r="B2" s="89" t="s">
        <v>52</v>
      </c>
      <c r="C2" s="420" t="str">
        <f>Altalanos!$C$8</f>
        <v>Fe55+</v>
      </c>
      <c r="D2" s="106"/>
      <c r="E2" s="260" t="s">
        <v>35</v>
      </c>
      <c r="F2" s="94"/>
      <c r="G2" s="94"/>
      <c r="H2" s="400"/>
      <c r="I2" s="400"/>
      <c r="J2" s="88"/>
      <c r="K2" s="88"/>
      <c r="L2" s="88"/>
      <c r="M2" s="88"/>
      <c r="N2" s="100"/>
      <c r="O2" s="82"/>
      <c r="P2" s="82"/>
      <c r="Q2" s="100"/>
    </row>
    <row r="3" spans="1:17" s="2" customFormat="1" ht="13.5" thickBot="1">
      <c r="A3" s="393" t="s">
        <v>51</v>
      </c>
      <c r="B3" s="398"/>
      <c r="C3" s="398"/>
      <c r="D3" s="398"/>
      <c r="E3" s="398"/>
      <c r="F3" s="398"/>
      <c r="G3" s="398"/>
      <c r="H3" s="398"/>
      <c r="I3" s="399"/>
      <c r="J3" s="101"/>
      <c r="K3" s="107"/>
      <c r="L3" s="107"/>
      <c r="M3" s="107"/>
      <c r="N3" s="291" t="s">
        <v>34</v>
      </c>
      <c r="O3" s="102"/>
      <c r="P3" s="108"/>
      <c r="Q3" s="261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09"/>
      <c r="H4" s="411" t="s">
        <v>31</v>
      </c>
      <c r="I4" s="405"/>
      <c r="J4" s="110"/>
      <c r="K4" s="111"/>
      <c r="L4" s="111"/>
      <c r="M4" s="111"/>
      <c r="N4" s="110"/>
      <c r="O4" s="262"/>
      <c r="P4" s="262"/>
      <c r="Q4" s="112"/>
    </row>
    <row r="5" spans="1:17" s="2" customFormat="1" ht="13.5" thickBot="1">
      <c r="A5" s="254" t="str">
        <f>Altalanos!$A$10</f>
        <v>2020.07.17-19</v>
      </c>
      <c r="B5" s="254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87" t="str">
        <f>Altalanos!$E$10</f>
        <v>Kádár László</v>
      </c>
      <c r="I5" s="412"/>
      <c r="J5" s="113"/>
      <c r="K5" s="84"/>
      <c r="L5" s="84"/>
      <c r="M5" s="84"/>
      <c r="N5" s="113"/>
      <c r="O5" s="91"/>
      <c r="P5" s="91"/>
      <c r="Q5" s="415"/>
    </row>
    <row r="6" spans="1:17" ht="30" customHeight="1" thickBot="1">
      <c r="A6" s="240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102</v>
      </c>
      <c r="H6" s="401" t="s">
        <v>38</v>
      </c>
      <c r="I6" s="402"/>
      <c r="J6" s="244" t="s">
        <v>17</v>
      </c>
      <c r="K6" s="105" t="s">
        <v>15</v>
      </c>
      <c r="L6" s="246" t="s">
        <v>1</v>
      </c>
      <c r="M6" s="216" t="s">
        <v>16</v>
      </c>
      <c r="N6" s="277" t="s">
        <v>49</v>
      </c>
      <c r="O6" s="258" t="s">
        <v>39</v>
      </c>
      <c r="P6" s="259" t="s">
        <v>2</v>
      </c>
      <c r="Q6" s="104" t="s">
        <v>40</v>
      </c>
    </row>
    <row r="7" spans="1:17" s="11" customFormat="1" ht="18.75" customHeight="1">
      <c r="A7" s="248">
        <v>1</v>
      </c>
      <c r="B7" s="95" t="s">
        <v>158</v>
      </c>
      <c r="C7" s="95" t="s">
        <v>135</v>
      </c>
      <c r="D7" s="96"/>
      <c r="E7" s="263" t="s">
        <v>159</v>
      </c>
      <c r="F7" s="394"/>
      <c r="G7" s="395"/>
      <c r="H7" s="96"/>
      <c r="I7" s="96"/>
      <c r="J7" s="245"/>
      <c r="K7" s="243"/>
      <c r="L7" s="247"/>
      <c r="M7" s="243"/>
      <c r="N7" s="238"/>
      <c r="O7" s="96">
        <v>1</v>
      </c>
      <c r="P7" s="115"/>
      <c r="Q7" s="97"/>
    </row>
    <row r="8" spans="1:17" s="11" customFormat="1" ht="18.75" customHeight="1">
      <c r="A8" s="248">
        <v>2</v>
      </c>
      <c r="B8" s="95" t="s">
        <v>148</v>
      </c>
      <c r="C8" s="95" t="s">
        <v>109</v>
      </c>
      <c r="D8" s="96"/>
      <c r="E8" s="263" t="s">
        <v>151</v>
      </c>
      <c r="F8" s="396"/>
      <c r="G8" s="397"/>
      <c r="H8" s="96"/>
      <c r="I8" s="96"/>
      <c r="J8" s="245"/>
      <c r="K8" s="243"/>
      <c r="L8" s="247"/>
      <c r="M8" s="243"/>
      <c r="N8" s="238"/>
      <c r="O8" s="96">
        <v>2</v>
      </c>
      <c r="P8" s="115"/>
      <c r="Q8" s="97"/>
    </row>
    <row r="9" spans="1:17" s="11" customFormat="1" ht="18.75" customHeight="1">
      <c r="A9" s="248">
        <v>3</v>
      </c>
      <c r="B9" s="95" t="s">
        <v>152</v>
      </c>
      <c r="C9" s="95" t="s">
        <v>132</v>
      </c>
      <c r="D9" s="96"/>
      <c r="E9" s="263" t="s">
        <v>153</v>
      </c>
      <c r="F9" s="396"/>
      <c r="G9" s="397"/>
      <c r="H9" s="96"/>
      <c r="I9" s="96"/>
      <c r="J9" s="245"/>
      <c r="K9" s="243"/>
      <c r="L9" s="247"/>
      <c r="M9" s="243"/>
      <c r="N9" s="238"/>
      <c r="O9" s="96">
        <v>3</v>
      </c>
      <c r="P9" s="407"/>
      <c r="Q9" s="278"/>
    </row>
    <row r="10" spans="1:17" s="11" customFormat="1" ht="18.75" customHeight="1">
      <c r="A10" s="248">
        <v>4</v>
      </c>
      <c r="B10" s="95" t="s">
        <v>154</v>
      </c>
      <c r="C10" s="95" t="s">
        <v>106</v>
      </c>
      <c r="D10" s="96"/>
      <c r="E10" s="263" t="s">
        <v>155</v>
      </c>
      <c r="F10" s="396"/>
      <c r="G10" s="397"/>
      <c r="H10" s="96"/>
      <c r="I10" s="96"/>
      <c r="J10" s="245"/>
      <c r="K10" s="243"/>
      <c r="L10" s="247"/>
      <c r="M10" s="243"/>
      <c r="N10" s="238"/>
      <c r="O10" s="96">
        <v>4</v>
      </c>
      <c r="P10" s="406"/>
      <c r="Q10" s="403"/>
    </row>
    <row r="11" spans="1:17" s="11" customFormat="1" ht="18.75" customHeight="1">
      <c r="A11" s="248">
        <v>5</v>
      </c>
      <c r="B11" s="95" t="s">
        <v>238</v>
      </c>
      <c r="C11" s="95" t="s">
        <v>112</v>
      </c>
      <c r="D11" s="96"/>
      <c r="E11" s="263"/>
      <c r="F11" s="396"/>
      <c r="G11" s="397"/>
      <c r="H11" s="96"/>
      <c r="I11" s="96"/>
      <c r="J11" s="245"/>
      <c r="K11" s="243"/>
      <c r="L11" s="247"/>
      <c r="M11" s="243"/>
      <c r="N11" s="238"/>
      <c r="O11" s="417"/>
      <c r="P11" s="406"/>
      <c r="Q11" s="403"/>
    </row>
    <row r="12" spans="1:17" s="11" customFormat="1" ht="18.75" customHeight="1">
      <c r="A12" s="248">
        <v>6</v>
      </c>
      <c r="B12" s="95" t="s">
        <v>145</v>
      </c>
      <c r="C12" s="95" t="s">
        <v>135</v>
      </c>
      <c r="D12" s="96"/>
      <c r="E12" s="263" t="s">
        <v>149</v>
      </c>
      <c r="F12" s="396"/>
      <c r="G12" s="397"/>
      <c r="H12" s="96"/>
      <c r="I12" s="96"/>
      <c r="J12" s="245"/>
      <c r="K12" s="243"/>
      <c r="L12" s="247"/>
      <c r="M12" s="243"/>
      <c r="N12" s="238"/>
      <c r="O12" s="96"/>
      <c r="P12" s="406"/>
      <c r="Q12" s="403"/>
    </row>
    <row r="13" spans="1:17" s="11" customFormat="1" ht="18.75" customHeight="1">
      <c r="A13" s="248">
        <v>7</v>
      </c>
      <c r="B13" s="95" t="s">
        <v>146</v>
      </c>
      <c r="C13" s="95" t="s">
        <v>147</v>
      </c>
      <c r="D13" s="96"/>
      <c r="E13" s="263" t="s">
        <v>150</v>
      </c>
      <c r="F13" s="396"/>
      <c r="G13" s="397"/>
      <c r="H13" s="96"/>
      <c r="I13" s="96"/>
      <c r="J13" s="245"/>
      <c r="K13" s="243"/>
      <c r="L13" s="247"/>
      <c r="M13" s="243"/>
      <c r="N13" s="238"/>
      <c r="O13" s="96"/>
      <c r="P13" s="406"/>
      <c r="Q13" s="403"/>
    </row>
    <row r="14" spans="1:17" s="11" customFormat="1" ht="18.75" customHeight="1">
      <c r="A14" s="248">
        <v>8</v>
      </c>
      <c r="B14" s="95" t="s">
        <v>156</v>
      </c>
      <c r="C14" s="95" t="s">
        <v>112</v>
      </c>
      <c r="D14" s="96"/>
      <c r="E14" s="263" t="s">
        <v>157</v>
      </c>
      <c r="F14" s="396"/>
      <c r="G14" s="397"/>
      <c r="H14" s="96"/>
      <c r="I14" s="96"/>
      <c r="J14" s="245"/>
      <c r="K14" s="243"/>
      <c r="L14" s="247"/>
      <c r="M14" s="243"/>
      <c r="N14" s="238"/>
      <c r="O14" s="96"/>
      <c r="P14" s="406"/>
      <c r="Q14" s="403"/>
    </row>
    <row r="15" spans="1:17" s="11" customFormat="1" ht="18.75" customHeight="1">
      <c r="A15" s="248">
        <v>9</v>
      </c>
      <c r="B15" s="95" t="s">
        <v>160</v>
      </c>
      <c r="C15" s="95" t="s">
        <v>135</v>
      </c>
      <c r="D15" s="96"/>
      <c r="E15" s="263" t="s">
        <v>161</v>
      </c>
      <c r="F15" s="114"/>
      <c r="G15" s="114"/>
      <c r="H15" s="96"/>
      <c r="I15" s="96"/>
      <c r="J15" s="245"/>
      <c r="K15" s="243"/>
      <c r="L15" s="247"/>
      <c r="M15" s="283"/>
      <c r="N15" s="238"/>
      <c r="O15" s="96"/>
      <c r="P15" s="97"/>
      <c r="Q15" s="97"/>
    </row>
    <row r="16" spans="1:17" s="11" customFormat="1" ht="18.75" customHeight="1">
      <c r="A16" s="248">
        <v>10</v>
      </c>
      <c r="B16" s="434" t="s">
        <v>162</v>
      </c>
      <c r="C16" s="95" t="s">
        <v>132</v>
      </c>
      <c r="D16" s="96"/>
      <c r="E16" s="263" t="s">
        <v>163</v>
      </c>
      <c r="F16" s="114"/>
      <c r="G16" s="114"/>
      <c r="H16" s="96"/>
      <c r="I16" s="96"/>
      <c r="J16" s="245"/>
      <c r="K16" s="243"/>
      <c r="L16" s="247"/>
      <c r="M16" s="283"/>
      <c r="N16" s="238"/>
      <c r="O16" s="96"/>
      <c r="P16" s="115"/>
      <c r="Q16" s="97"/>
    </row>
    <row r="17" spans="1:17" s="11" customFormat="1" ht="18.75" customHeight="1">
      <c r="A17" s="248">
        <v>11</v>
      </c>
      <c r="B17" s="95" t="s">
        <v>164</v>
      </c>
      <c r="C17" s="95" t="s">
        <v>165</v>
      </c>
      <c r="D17" s="96"/>
      <c r="E17" s="263"/>
      <c r="F17" s="114"/>
      <c r="G17" s="114"/>
      <c r="H17" s="96"/>
      <c r="I17" s="96"/>
      <c r="J17" s="245"/>
      <c r="K17" s="243"/>
      <c r="L17" s="247"/>
      <c r="M17" s="283"/>
      <c r="N17" s="238"/>
      <c r="O17" s="96"/>
      <c r="P17" s="115"/>
      <c r="Q17" s="97"/>
    </row>
    <row r="18" spans="1:17" s="11" customFormat="1" ht="18.75" customHeight="1">
      <c r="A18" s="248">
        <v>12</v>
      </c>
      <c r="B18" s="95"/>
      <c r="C18" s="95"/>
      <c r="D18" s="96"/>
      <c r="E18" s="263"/>
      <c r="F18" s="114"/>
      <c r="G18" s="114"/>
      <c r="H18" s="96"/>
      <c r="I18" s="96"/>
      <c r="J18" s="245"/>
      <c r="K18" s="243"/>
      <c r="L18" s="247"/>
      <c r="M18" s="283"/>
      <c r="N18" s="238"/>
      <c r="O18" s="96"/>
      <c r="P18" s="115"/>
      <c r="Q18" s="97"/>
    </row>
    <row r="19" spans="1:17" s="11" customFormat="1" ht="18.75" customHeight="1">
      <c r="A19" s="248">
        <v>13</v>
      </c>
      <c r="B19" s="95"/>
      <c r="C19" s="95"/>
      <c r="D19" s="96"/>
      <c r="E19" s="263"/>
      <c r="F19" s="114"/>
      <c r="G19" s="114"/>
      <c r="H19" s="96"/>
      <c r="I19" s="96"/>
      <c r="J19" s="245"/>
      <c r="K19" s="243"/>
      <c r="L19" s="247"/>
      <c r="M19" s="283"/>
      <c r="N19" s="238"/>
      <c r="O19" s="96"/>
      <c r="P19" s="115"/>
      <c r="Q19" s="97"/>
    </row>
    <row r="20" spans="1:17" s="11" customFormat="1" ht="18.75" customHeight="1">
      <c r="A20" s="248">
        <v>14</v>
      </c>
      <c r="B20" s="95"/>
      <c r="C20" s="95"/>
      <c r="D20" s="96"/>
      <c r="E20" s="263"/>
      <c r="F20" s="114"/>
      <c r="G20" s="114"/>
      <c r="H20" s="96"/>
      <c r="I20" s="96"/>
      <c r="J20" s="245"/>
      <c r="K20" s="243"/>
      <c r="L20" s="247"/>
      <c r="M20" s="283"/>
      <c r="N20" s="238"/>
      <c r="O20" s="96"/>
      <c r="P20" s="115"/>
      <c r="Q20" s="97"/>
    </row>
    <row r="21" spans="1:17" s="11" customFormat="1" ht="18.75" customHeight="1">
      <c r="A21" s="248">
        <v>15</v>
      </c>
      <c r="B21" s="95"/>
      <c r="C21" s="95"/>
      <c r="D21" s="96"/>
      <c r="E21" s="263"/>
      <c r="F21" s="114"/>
      <c r="G21" s="114"/>
      <c r="H21" s="96"/>
      <c r="I21" s="96"/>
      <c r="J21" s="245"/>
      <c r="K21" s="243"/>
      <c r="L21" s="247"/>
      <c r="M21" s="283"/>
      <c r="N21" s="238"/>
      <c r="O21" s="96"/>
      <c r="P21" s="115"/>
      <c r="Q21" s="97"/>
    </row>
    <row r="22" spans="1:17" s="11" customFormat="1" ht="18.75" customHeight="1">
      <c r="A22" s="248">
        <v>16</v>
      </c>
      <c r="B22" s="95"/>
      <c r="C22" s="95"/>
      <c r="D22" s="96"/>
      <c r="E22" s="263"/>
      <c r="F22" s="114"/>
      <c r="G22" s="114"/>
      <c r="H22" s="96"/>
      <c r="I22" s="96"/>
      <c r="J22" s="245"/>
      <c r="K22" s="243"/>
      <c r="L22" s="247"/>
      <c r="M22" s="283"/>
      <c r="N22" s="238"/>
      <c r="O22" s="96"/>
      <c r="P22" s="115"/>
      <c r="Q22" s="97"/>
    </row>
    <row r="23" spans="1:17" s="11" customFormat="1" ht="18.75" customHeight="1">
      <c r="A23" s="248">
        <v>17</v>
      </c>
      <c r="B23" s="95"/>
      <c r="C23" s="95"/>
      <c r="D23" s="96"/>
      <c r="E23" s="263"/>
      <c r="F23" s="114"/>
      <c r="G23" s="114"/>
      <c r="H23" s="96"/>
      <c r="I23" s="96"/>
      <c r="J23" s="245"/>
      <c r="K23" s="243"/>
      <c r="L23" s="247"/>
      <c r="M23" s="283"/>
      <c r="N23" s="238"/>
      <c r="O23" s="96"/>
      <c r="P23" s="115"/>
      <c r="Q23" s="97"/>
    </row>
    <row r="24" spans="1:17" s="11" customFormat="1" ht="18.75" customHeight="1">
      <c r="A24" s="248">
        <v>18</v>
      </c>
      <c r="B24" s="95"/>
      <c r="C24" s="95"/>
      <c r="D24" s="96"/>
      <c r="E24" s="263"/>
      <c r="F24" s="114"/>
      <c r="G24" s="114"/>
      <c r="H24" s="96"/>
      <c r="I24" s="96"/>
      <c r="J24" s="245"/>
      <c r="K24" s="243"/>
      <c r="L24" s="247"/>
      <c r="M24" s="283"/>
      <c r="N24" s="238"/>
      <c r="O24" s="96"/>
      <c r="P24" s="115"/>
      <c r="Q24" s="97"/>
    </row>
    <row r="25" spans="1:17" s="11" customFormat="1" ht="18.75" customHeight="1">
      <c r="A25" s="248">
        <v>19</v>
      </c>
      <c r="B25" s="95"/>
      <c r="C25" s="95"/>
      <c r="D25" s="96"/>
      <c r="E25" s="263"/>
      <c r="F25" s="114"/>
      <c r="G25" s="114"/>
      <c r="H25" s="96"/>
      <c r="I25" s="96"/>
      <c r="J25" s="245"/>
      <c r="K25" s="243"/>
      <c r="L25" s="247"/>
      <c r="M25" s="283"/>
      <c r="N25" s="238"/>
      <c r="O25" s="96"/>
      <c r="P25" s="115"/>
      <c r="Q25" s="97"/>
    </row>
    <row r="26" spans="1:17" s="11" customFormat="1" ht="18.75" customHeight="1">
      <c r="A26" s="248">
        <v>20</v>
      </c>
      <c r="B26" s="95"/>
      <c r="C26" s="95"/>
      <c r="D26" s="96"/>
      <c r="E26" s="263"/>
      <c r="F26" s="114"/>
      <c r="G26" s="114"/>
      <c r="H26" s="96"/>
      <c r="I26" s="96"/>
      <c r="J26" s="245"/>
      <c r="K26" s="243"/>
      <c r="L26" s="247"/>
      <c r="M26" s="283"/>
      <c r="N26" s="238"/>
      <c r="O26" s="96"/>
      <c r="P26" s="115"/>
      <c r="Q26" s="97"/>
    </row>
    <row r="27" spans="1:17" s="11" customFormat="1" ht="18.75" customHeight="1">
      <c r="A27" s="248">
        <v>21</v>
      </c>
      <c r="B27" s="95"/>
      <c r="C27" s="95"/>
      <c r="D27" s="96"/>
      <c r="E27" s="263"/>
      <c r="F27" s="114"/>
      <c r="G27" s="114"/>
      <c r="H27" s="96"/>
      <c r="I27" s="96"/>
      <c r="J27" s="245"/>
      <c r="K27" s="243"/>
      <c r="L27" s="247"/>
      <c r="M27" s="283"/>
      <c r="N27" s="238"/>
      <c r="O27" s="96"/>
      <c r="P27" s="115"/>
      <c r="Q27" s="97"/>
    </row>
    <row r="28" spans="1:17" s="11" customFormat="1" ht="18.75" customHeight="1">
      <c r="A28" s="248">
        <v>22</v>
      </c>
      <c r="B28" s="95"/>
      <c r="C28" s="95"/>
      <c r="D28" s="96"/>
      <c r="E28" s="418"/>
      <c r="F28" s="413"/>
      <c r="G28" s="414"/>
      <c r="H28" s="96"/>
      <c r="I28" s="96"/>
      <c r="J28" s="245"/>
      <c r="K28" s="243"/>
      <c r="L28" s="247"/>
      <c r="M28" s="283"/>
      <c r="N28" s="238"/>
      <c r="O28" s="96"/>
      <c r="P28" s="115"/>
      <c r="Q28" s="97"/>
    </row>
    <row r="29" spans="1:17" s="11" customFormat="1" ht="18.75" customHeight="1">
      <c r="A29" s="248">
        <v>23</v>
      </c>
      <c r="B29" s="95"/>
      <c r="C29" s="95"/>
      <c r="D29" s="96"/>
      <c r="E29" s="419"/>
      <c r="F29" s="114"/>
      <c r="G29" s="114"/>
      <c r="H29" s="96"/>
      <c r="I29" s="96"/>
      <c r="J29" s="245"/>
      <c r="K29" s="243"/>
      <c r="L29" s="247"/>
      <c r="M29" s="283"/>
      <c r="N29" s="238"/>
      <c r="O29" s="96"/>
      <c r="P29" s="115"/>
      <c r="Q29" s="97"/>
    </row>
    <row r="30" spans="1:17" s="11" customFormat="1" ht="18.75" customHeight="1">
      <c r="A30" s="248">
        <v>24</v>
      </c>
      <c r="B30" s="95"/>
      <c r="C30" s="95"/>
      <c r="D30" s="96"/>
      <c r="E30" s="263"/>
      <c r="F30" s="114"/>
      <c r="G30" s="114"/>
      <c r="H30" s="96"/>
      <c r="I30" s="96"/>
      <c r="J30" s="245"/>
      <c r="K30" s="243"/>
      <c r="L30" s="247"/>
      <c r="M30" s="283"/>
      <c r="N30" s="238"/>
      <c r="O30" s="96"/>
      <c r="P30" s="115"/>
      <c r="Q30" s="97"/>
    </row>
    <row r="31" spans="1:17" s="11" customFormat="1" ht="18.75" customHeight="1">
      <c r="A31" s="248">
        <v>25</v>
      </c>
      <c r="B31" s="95"/>
      <c r="C31" s="95"/>
      <c r="D31" s="96"/>
      <c r="E31" s="263"/>
      <c r="F31" s="114"/>
      <c r="G31" s="114"/>
      <c r="H31" s="96"/>
      <c r="I31" s="96"/>
      <c r="J31" s="245"/>
      <c r="K31" s="243"/>
      <c r="L31" s="247"/>
      <c r="M31" s="283"/>
      <c r="N31" s="238"/>
      <c r="O31" s="96"/>
      <c r="P31" s="115"/>
      <c r="Q31" s="97"/>
    </row>
    <row r="32" spans="1:17" s="11" customFormat="1" ht="18.75" customHeight="1">
      <c r="A32" s="248">
        <v>26</v>
      </c>
      <c r="B32" s="95"/>
      <c r="C32" s="95"/>
      <c r="D32" s="96"/>
      <c r="E32" s="410"/>
      <c r="F32" s="114"/>
      <c r="G32" s="114"/>
      <c r="H32" s="96"/>
      <c r="I32" s="96"/>
      <c r="J32" s="245"/>
      <c r="K32" s="243"/>
      <c r="L32" s="247"/>
      <c r="M32" s="283"/>
      <c r="N32" s="238"/>
      <c r="O32" s="96"/>
      <c r="P32" s="115"/>
      <c r="Q32" s="97"/>
    </row>
    <row r="33" spans="1:17" s="11" customFormat="1" ht="18.75" customHeight="1">
      <c r="A33" s="248">
        <v>27</v>
      </c>
      <c r="B33" s="95"/>
      <c r="C33" s="95"/>
      <c r="D33" s="96"/>
      <c r="E33" s="263"/>
      <c r="F33" s="114"/>
      <c r="G33" s="114"/>
      <c r="H33" s="96"/>
      <c r="I33" s="96"/>
      <c r="J33" s="245"/>
      <c r="K33" s="243"/>
      <c r="L33" s="247"/>
      <c r="M33" s="283"/>
      <c r="N33" s="238"/>
      <c r="O33" s="96"/>
      <c r="P33" s="115"/>
      <c r="Q33" s="97"/>
    </row>
    <row r="34" spans="1:17" s="11" customFormat="1" ht="18.75" customHeight="1">
      <c r="A34" s="248">
        <v>28</v>
      </c>
      <c r="B34" s="95"/>
      <c r="C34" s="95"/>
      <c r="D34" s="96"/>
      <c r="E34" s="263"/>
      <c r="F34" s="114"/>
      <c r="G34" s="114"/>
      <c r="H34" s="96"/>
      <c r="I34" s="96"/>
      <c r="J34" s="245"/>
      <c r="K34" s="243"/>
      <c r="L34" s="247"/>
      <c r="M34" s="283"/>
      <c r="N34" s="238"/>
      <c r="O34" s="96"/>
      <c r="P34" s="115"/>
      <c r="Q34" s="97"/>
    </row>
    <row r="35" spans="1:17" s="11" customFormat="1" ht="18.75" customHeight="1">
      <c r="A35" s="248">
        <v>29</v>
      </c>
      <c r="B35" s="95"/>
      <c r="C35" s="95"/>
      <c r="D35" s="96"/>
      <c r="E35" s="263"/>
      <c r="F35" s="114"/>
      <c r="G35" s="114"/>
      <c r="H35" s="96"/>
      <c r="I35" s="96"/>
      <c r="J35" s="245"/>
      <c r="K35" s="243"/>
      <c r="L35" s="247"/>
      <c r="M35" s="283"/>
      <c r="N35" s="238"/>
      <c r="O35" s="96"/>
      <c r="P35" s="115"/>
      <c r="Q35" s="97"/>
    </row>
    <row r="36" spans="1:17" s="11" customFormat="1" ht="18.75" customHeight="1">
      <c r="A36" s="248">
        <v>30</v>
      </c>
      <c r="B36" s="95"/>
      <c r="C36" s="95"/>
      <c r="D36" s="96"/>
      <c r="E36" s="263"/>
      <c r="F36" s="114"/>
      <c r="G36" s="114"/>
      <c r="H36" s="96"/>
      <c r="I36" s="96"/>
      <c r="J36" s="245"/>
      <c r="K36" s="243"/>
      <c r="L36" s="247"/>
      <c r="M36" s="283"/>
      <c r="N36" s="238"/>
      <c r="O36" s="96"/>
      <c r="P36" s="115"/>
      <c r="Q36" s="97"/>
    </row>
    <row r="37" spans="1:17" s="11" customFormat="1" ht="18.75" customHeight="1">
      <c r="A37" s="248">
        <v>31</v>
      </c>
      <c r="B37" s="95"/>
      <c r="C37" s="95"/>
      <c r="D37" s="96"/>
      <c r="E37" s="263"/>
      <c r="F37" s="114"/>
      <c r="G37" s="114"/>
      <c r="H37" s="96"/>
      <c r="I37" s="96"/>
      <c r="J37" s="245"/>
      <c r="K37" s="243"/>
      <c r="L37" s="247"/>
      <c r="M37" s="283"/>
      <c r="N37" s="238"/>
      <c r="O37" s="96"/>
      <c r="P37" s="115"/>
      <c r="Q37" s="97"/>
    </row>
    <row r="38" spans="1:17" s="11" customFormat="1" ht="18.75" customHeight="1">
      <c r="A38" s="248">
        <v>32</v>
      </c>
      <c r="B38" s="95"/>
      <c r="C38" s="95"/>
      <c r="D38" s="96"/>
      <c r="E38" s="263"/>
      <c r="F38" s="114"/>
      <c r="G38" s="114"/>
      <c r="H38" s="404"/>
      <c r="I38" s="286"/>
      <c r="J38" s="245"/>
      <c r="K38" s="243"/>
      <c r="L38" s="247"/>
      <c r="M38" s="283"/>
      <c r="N38" s="238"/>
      <c r="O38" s="97"/>
      <c r="P38" s="115"/>
      <c r="Q38" s="97"/>
    </row>
    <row r="39" spans="1:17" s="11" customFormat="1" ht="18.75" customHeight="1">
      <c r="A39" s="248">
        <v>33</v>
      </c>
      <c r="B39" s="95"/>
      <c r="C39" s="95"/>
      <c r="D39" s="96"/>
      <c r="E39" s="263"/>
      <c r="F39" s="114"/>
      <c r="G39" s="114"/>
      <c r="H39" s="404"/>
      <c r="I39" s="286"/>
      <c r="J39" s="245"/>
      <c r="K39" s="243"/>
      <c r="L39" s="247"/>
      <c r="M39" s="283"/>
      <c r="N39" s="278"/>
      <c r="O39" s="241"/>
      <c r="P39" s="115"/>
      <c r="Q39" s="97"/>
    </row>
    <row r="40" spans="1:17" s="11" customFormat="1" ht="18.75" customHeight="1">
      <c r="A40" s="248">
        <v>34</v>
      </c>
      <c r="B40" s="95"/>
      <c r="C40" s="95"/>
      <c r="D40" s="96"/>
      <c r="E40" s="263"/>
      <c r="F40" s="114"/>
      <c r="G40" s="114"/>
      <c r="H40" s="404"/>
      <c r="I40" s="286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aca="true" t="shared" si="0" ref="L40:L103">IF(Q40="",999,Q40)</f>
        <v>999</v>
      </c>
      <c r="M40" s="283">
        <f aca="true" t="shared" si="1" ref="M40:M103">IF(P40=999,999,1)</f>
        <v>999</v>
      </c>
      <c r="N40" s="278"/>
      <c r="O40" s="241"/>
      <c r="P40" s="115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248">
        <v>35</v>
      </c>
      <c r="B41" s="95"/>
      <c r="C41" s="95"/>
      <c r="D41" s="96"/>
      <c r="E41" s="263"/>
      <c r="F41" s="114"/>
      <c r="G41" s="114"/>
      <c r="H41" s="404"/>
      <c r="I41" s="286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3">
        <f t="shared" si="1"/>
        <v>999</v>
      </c>
      <c r="N41" s="278"/>
      <c r="O41" s="241"/>
      <c r="P41" s="115">
        <f t="shared" si="2"/>
        <v>999</v>
      </c>
      <c r="Q41" s="97"/>
    </row>
    <row r="42" spans="1:17" s="11" customFormat="1" ht="18.75" customHeight="1">
      <c r="A42" s="248">
        <v>36</v>
      </c>
      <c r="B42" s="95"/>
      <c r="C42" s="95"/>
      <c r="D42" s="96"/>
      <c r="E42" s="263"/>
      <c r="F42" s="114"/>
      <c r="G42" s="114"/>
      <c r="H42" s="404"/>
      <c r="I42" s="286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3">
        <f t="shared" si="1"/>
        <v>999</v>
      </c>
      <c r="N42" s="278"/>
      <c r="O42" s="241"/>
      <c r="P42" s="115">
        <f t="shared" si="2"/>
        <v>999</v>
      </c>
      <c r="Q42" s="97"/>
    </row>
    <row r="43" spans="1:17" s="11" customFormat="1" ht="18.75" customHeight="1">
      <c r="A43" s="248">
        <v>37</v>
      </c>
      <c r="B43" s="95"/>
      <c r="C43" s="95"/>
      <c r="D43" s="96"/>
      <c r="E43" s="263"/>
      <c r="F43" s="114"/>
      <c r="G43" s="114"/>
      <c r="H43" s="404"/>
      <c r="I43" s="286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3">
        <f t="shared" si="1"/>
        <v>999</v>
      </c>
      <c r="N43" s="278"/>
      <c r="O43" s="241"/>
      <c r="P43" s="115">
        <f t="shared" si="2"/>
        <v>999</v>
      </c>
      <c r="Q43" s="97"/>
    </row>
    <row r="44" spans="1:17" s="11" customFormat="1" ht="18.75" customHeight="1">
      <c r="A44" s="248">
        <v>38</v>
      </c>
      <c r="B44" s="95"/>
      <c r="C44" s="95"/>
      <c r="D44" s="96"/>
      <c r="E44" s="263"/>
      <c r="F44" s="114"/>
      <c r="G44" s="114"/>
      <c r="H44" s="404"/>
      <c r="I44" s="286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3">
        <f t="shared" si="1"/>
        <v>999</v>
      </c>
      <c r="N44" s="278"/>
      <c r="O44" s="241"/>
      <c r="P44" s="115">
        <f t="shared" si="2"/>
        <v>999</v>
      </c>
      <c r="Q44" s="97"/>
    </row>
    <row r="45" spans="1:17" s="11" customFormat="1" ht="18.75" customHeight="1">
      <c r="A45" s="248">
        <v>39</v>
      </c>
      <c r="B45" s="95"/>
      <c r="C45" s="95"/>
      <c r="D45" s="96"/>
      <c r="E45" s="263"/>
      <c r="F45" s="114"/>
      <c r="G45" s="114"/>
      <c r="H45" s="404"/>
      <c r="I45" s="286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3">
        <f t="shared" si="1"/>
        <v>999</v>
      </c>
      <c r="N45" s="278"/>
      <c r="O45" s="241"/>
      <c r="P45" s="115">
        <f t="shared" si="2"/>
        <v>999</v>
      </c>
      <c r="Q45" s="97"/>
    </row>
    <row r="46" spans="1:17" s="11" customFormat="1" ht="18.75" customHeight="1">
      <c r="A46" s="248">
        <v>40</v>
      </c>
      <c r="B46" s="95"/>
      <c r="C46" s="95"/>
      <c r="D46" s="96"/>
      <c r="E46" s="263"/>
      <c r="F46" s="114"/>
      <c r="G46" s="114"/>
      <c r="H46" s="404"/>
      <c r="I46" s="286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3">
        <f t="shared" si="1"/>
        <v>999</v>
      </c>
      <c r="N46" s="278"/>
      <c r="O46" s="241"/>
      <c r="P46" s="115">
        <f t="shared" si="2"/>
        <v>999</v>
      </c>
      <c r="Q46" s="97"/>
    </row>
    <row r="47" spans="1:17" s="11" customFormat="1" ht="18.75" customHeight="1">
      <c r="A47" s="248">
        <v>41</v>
      </c>
      <c r="B47" s="95"/>
      <c r="C47" s="95"/>
      <c r="D47" s="96"/>
      <c r="E47" s="263"/>
      <c r="F47" s="114"/>
      <c r="G47" s="114"/>
      <c r="H47" s="404"/>
      <c r="I47" s="286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3">
        <f t="shared" si="1"/>
        <v>999</v>
      </c>
      <c r="N47" s="278"/>
      <c r="O47" s="241"/>
      <c r="P47" s="115">
        <f t="shared" si="2"/>
        <v>999</v>
      </c>
      <c r="Q47" s="97"/>
    </row>
    <row r="48" spans="1:17" s="11" customFormat="1" ht="18.75" customHeight="1">
      <c r="A48" s="248">
        <v>42</v>
      </c>
      <c r="B48" s="95"/>
      <c r="C48" s="95"/>
      <c r="D48" s="96"/>
      <c r="E48" s="263"/>
      <c r="F48" s="114"/>
      <c r="G48" s="114"/>
      <c r="H48" s="404"/>
      <c r="I48" s="286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3">
        <f t="shared" si="1"/>
        <v>999</v>
      </c>
      <c r="N48" s="278"/>
      <c r="O48" s="241"/>
      <c r="P48" s="115">
        <f t="shared" si="2"/>
        <v>999</v>
      </c>
      <c r="Q48" s="97"/>
    </row>
    <row r="49" spans="1:17" s="11" customFormat="1" ht="18.75" customHeight="1">
      <c r="A49" s="248">
        <v>43</v>
      </c>
      <c r="B49" s="95"/>
      <c r="C49" s="95"/>
      <c r="D49" s="96"/>
      <c r="E49" s="263"/>
      <c r="F49" s="114"/>
      <c r="G49" s="114"/>
      <c r="H49" s="404"/>
      <c r="I49" s="286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3">
        <f t="shared" si="1"/>
        <v>999</v>
      </c>
      <c r="N49" s="278"/>
      <c r="O49" s="241"/>
      <c r="P49" s="115">
        <f t="shared" si="2"/>
        <v>999</v>
      </c>
      <c r="Q49" s="97"/>
    </row>
    <row r="50" spans="1:17" s="11" customFormat="1" ht="18.75" customHeight="1">
      <c r="A50" s="248">
        <v>44</v>
      </c>
      <c r="B50" s="95"/>
      <c r="C50" s="95"/>
      <c r="D50" s="96"/>
      <c r="E50" s="263"/>
      <c r="F50" s="114"/>
      <c r="G50" s="114"/>
      <c r="H50" s="404"/>
      <c r="I50" s="286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3">
        <f t="shared" si="1"/>
        <v>999</v>
      </c>
      <c r="N50" s="278"/>
      <c r="O50" s="241"/>
      <c r="P50" s="115">
        <f t="shared" si="2"/>
        <v>999</v>
      </c>
      <c r="Q50" s="97"/>
    </row>
    <row r="51" spans="1:17" s="11" customFormat="1" ht="18.75" customHeight="1">
      <c r="A51" s="248">
        <v>45</v>
      </c>
      <c r="B51" s="95"/>
      <c r="C51" s="95"/>
      <c r="D51" s="96"/>
      <c r="E51" s="263"/>
      <c r="F51" s="114"/>
      <c r="G51" s="114"/>
      <c r="H51" s="404"/>
      <c r="I51" s="286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3">
        <f t="shared" si="1"/>
        <v>999</v>
      </c>
      <c r="N51" s="278"/>
      <c r="O51" s="241"/>
      <c r="P51" s="115">
        <f t="shared" si="2"/>
        <v>999</v>
      </c>
      <c r="Q51" s="97"/>
    </row>
    <row r="52" spans="1:17" s="11" customFormat="1" ht="18.75" customHeight="1">
      <c r="A52" s="248">
        <v>46</v>
      </c>
      <c r="B52" s="95"/>
      <c r="C52" s="95"/>
      <c r="D52" s="96"/>
      <c r="E52" s="263"/>
      <c r="F52" s="114"/>
      <c r="G52" s="114"/>
      <c r="H52" s="404"/>
      <c r="I52" s="286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3">
        <f t="shared" si="1"/>
        <v>999</v>
      </c>
      <c r="N52" s="278"/>
      <c r="O52" s="241"/>
      <c r="P52" s="115">
        <f t="shared" si="2"/>
        <v>999</v>
      </c>
      <c r="Q52" s="97"/>
    </row>
    <row r="53" spans="1:17" s="11" customFormat="1" ht="18.75" customHeight="1">
      <c r="A53" s="248">
        <v>47</v>
      </c>
      <c r="B53" s="95"/>
      <c r="C53" s="95"/>
      <c r="D53" s="96"/>
      <c r="E53" s="263"/>
      <c r="F53" s="114"/>
      <c r="G53" s="114"/>
      <c r="H53" s="404"/>
      <c r="I53" s="286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3">
        <f t="shared" si="1"/>
        <v>999</v>
      </c>
      <c r="N53" s="278"/>
      <c r="O53" s="241"/>
      <c r="P53" s="115">
        <f t="shared" si="2"/>
        <v>999</v>
      </c>
      <c r="Q53" s="97"/>
    </row>
    <row r="54" spans="1:17" s="11" customFormat="1" ht="18.75" customHeight="1">
      <c r="A54" s="248">
        <v>48</v>
      </c>
      <c r="B54" s="95"/>
      <c r="C54" s="95"/>
      <c r="D54" s="96"/>
      <c r="E54" s="263"/>
      <c r="F54" s="114"/>
      <c r="G54" s="114"/>
      <c r="H54" s="404"/>
      <c r="I54" s="286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3">
        <f t="shared" si="1"/>
        <v>999</v>
      </c>
      <c r="N54" s="278"/>
      <c r="O54" s="241"/>
      <c r="P54" s="115">
        <f t="shared" si="2"/>
        <v>999</v>
      </c>
      <c r="Q54" s="97"/>
    </row>
    <row r="55" spans="1:17" s="11" customFormat="1" ht="18.75" customHeight="1">
      <c r="A55" s="248">
        <v>49</v>
      </c>
      <c r="B55" s="95"/>
      <c r="C55" s="95"/>
      <c r="D55" s="96"/>
      <c r="E55" s="263"/>
      <c r="F55" s="114"/>
      <c r="G55" s="114"/>
      <c r="H55" s="404"/>
      <c r="I55" s="286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3">
        <f t="shared" si="1"/>
        <v>999</v>
      </c>
      <c r="N55" s="278"/>
      <c r="O55" s="241"/>
      <c r="P55" s="115">
        <f t="shared" si="2"/>
        <v>999</v>
      </c>
      <c r="Q55" s="97"/>
    </row>
    <row r="56" spans="1:17" s="11" customFormat="1" ht="18.75" customHeight="1">
      <c r="A56" s="248">
        <v>50</v>
      </c>
      <c r="B56" s="95"/>
      <c r="C56" s="95"/>
      <c r="D56" s="96"/>
      <c r="E56" s="263"/>
      <c r="F56" s="114"/>
      <c r="G56" s="114"/>
      <c r="H56" s="404"/>
      <c r="I56" s="286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3">
        <f t="shared" si="1"/>
        <v>999</v>
      </c>
      <c r="N56" s="278"/>
      <c r="O56" s="241"/>
      <c r="P56" s="115">
        <f t="shared" si="2"/>
        <v>999</v>
      </c>
      <c r="Q56" s="97"/>
    </row>
    <row r="57" spans="1:17" s="11" customFormat="1" ht="18.75" customHeight="1">
      <c r="A57" s="248">
        <v>51</v>
      </c>
      <c r="B57" s="95"/>
      <c r="C57" s="95"/>
      <c r="D57" s="96"/>
      <c r="E57" s="263"/>
      <c r="F57" s="114"/>
      <c r="G57" s="114"/>
      <c r="H57" s="404"/>
      <c r="I57" s="286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3">
        <f t="shared" si="1"/>
        <v>999</v>
      </c>
      <c r="N57" s="278"/>
      <c r="O57" s="241"/>
      <c r="P57" s="115">
        <f t="shared" si="2"/>
        <v>999</v>
      </c>
      <c r="Q57" s="97"/>
    </row>
    <row r="58" spans="1:17" s="11" customFormat="1" ht="18.75" customHeight="1">
      <c r="A58" s="248">
        <v>52</v>
      </c>
      <c r="B58" s="95"/>
      <c r="C58" s="95"/>
      <c r="D58" s="96"/>
      <c r="E58" s="263"/>
      <c r="F58" s="114"/>
      <c r="G58" s="114"/>
      <c r="H58" s="404"/>
      <c r="I58" s="286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3">
        <f t="shared" si="1"/>
        <v>999</v>
      </c>
      <c r="N58" s="278"/>
      <c r="O58" s="241"/>
      <c r="P58" s="115">
        <f t="shared" si="2"/>
        <v>999</v>
      </c>
      <c r="Q58" s="97"/>
    </row>
    <row r="59" spans="1:17" s="11" customFormat="1" ht="18.75" customHeight="1">
      <c r="A59" s="248">
        <v>53</v>
      </c>
      <c r="B59" s="95"/>
      <c r="C59" s="95"/>
      <c r="D59" s="96"/>
      <c r="E59" s="263"/>
      <c r="F59" s="114"/>
      <c r="G59" s="114"/>
      <c r="H59" s="404"/>
      <c r="I59" s="286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3">
        <f t="shared" si="1"/>
        <v>999</v>
      </c>
      <c r="N59" s="278"/>
      <c r="O59" s="241"/>
      <c r="P59" s="115">
        <f t="shared" si="2"/>
        <v>999</v>
      </c>
      <c r="Q59" s="97"/>
    </row>
    <row r="60" spans="1:17" s="11" customFormat="1" ht="18.75" customHeight="1">
      <c r="A60" s="248">
        <v>54</v>
      </c>
      <c r="B60" s="95"/>
      <c r="C60" s="95"/>
      <c r="D60" s="96"/>
      <c r="E60" s="263"/>
      <c r="F60" s="114"/>
      <c r="G60" s="114"/>
      <c r="H60" s="404"/>
      <c r="I60" s="286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3">
        <f t="shared" si="1"/>
        <v>999</v>
      </c>
      <c r="N60" s="278"/>
      <c r="O60" s="241"/>
      <c r="P60" s="115">
        <f t="shared" si="2"/>
        <v>999</v>
      </c>
      <c r="Q60" s="97"/>
    </row>
    <row r="61" spans="1:17" s="11" customFormat="1" ht="18.75" customHeight="1">
      <c r="A61" s="248">
        <v>55</v>
      </c>
      <c r="B61" s="95"/>
      <c r="C61" s="95"/>
      <c r="D61" s="96"/>
      <c r="E61" s="263"/>
      <c r="F61" s="114"/>
      <c r="G61" s="114"/>
      <c r="H61" s="404"/>
      <c r="I61" s="286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3">
        <f t="shared" si="1"/>
        <v>999</v>
      </c>
      <c r="N61" s="278"/>
      <c r="O61" s="241"/>
      <c r="P61" s="115">
        <f t="shared" si="2"/>
        <v>999</v>
      </c>
      <c r="Q61" s="97"/>
    </row>
    <row r="62" spans="1:17" s="11" customFormat="1" ht="18.75" customHeight="1">
      <c r="A62" s="248">
        <v>56</v>
      </c>
      <c r="B62" s="95"/>
      <c r="C62" s="95"/>
      <c r="D62" s="96"/>
      <c r="E62" s="263"/>
      <c r="F62" s="114"/>
      <c r="G62" s="114"/>
      <c r="H62" s="404"/>
      <c r="I62" s="286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3">
        <f t="shared" si="1"/>
        <v>999</v>
      </c>
      <c r="N62" s="278"/>
      <c r="O62" s="241"/>
      <c r="P62" s="115">
        <f t="shared" si="2"/>
        <v>999</v>
      </c>
      <c r="Q62" s="97"/>
    </row>
    <row r="63" spans="1:17" s="11" customFormat="1" ht="18.75" customHeight="1">
      <c r="A63" s="248">
        <v>57</v>
      </c>
      <c r="B63" s="95"/>
      <c r="C63" s="95"/>
      <c r="D63" s="96"/>
      <c r="E63" s="263"/>
      <c r="F63" s="114"/>
      <c r="G63" s="114"/>
      <c r="H63" s="404"/>
      <c r="I63" s="286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3">
        <f t="shared" si="1"/>
        <v>999</v>
      </c>
      <c r="N63" s="278"/>
      <c r="O63" s="241"/>
      <c r="P63" s="115">
        <f t="shared" si="2"/>
        <v>999</v>
      </c>
      <c r="Q63" s="97"/>
    </row>
    <row r="64" spans="1:17" s="11" customFormat="1" ht="18.75" customHeight="1">
      <c r="A64" s="248">
        <v>58</v>
      </c>
      <c r="B64" s="95"/>
      <c r="C64" s="95"/>
      <c r="D64" s="96"/>
      <c r="E64" s="263"/>
      <c r="F64" s="114"/>
      <c r="G64" s="114"/>
      <c r="H64" s="404"/>
      <c r="I64" s="286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3">
        <f t="shared" si="1"/>
        <v>999</v>
      </c>
      <c r="N64" s="278"/>
      <c r="O64" s="241"/>
      <c r="P64" s="115">
        <f t="shared" si="2"/>
        <v>999</v>
      </c>
      <c r="Q64" s="97"/>
    </row>
    <row r="65" spans="1:17" s="11" customFormat="1" ht="18.75" customHeight="1">
      <c r="A65" s="248">
        <v>59</v>
      </c>
      <c r="B65" s="95"/>
      <c r="C65" s="95"/>
      <c r="D65" s="96"/>
      <c r="E65" s="263"/>
      <c r="F65" s="114"/>
      <c r="G65" s="114"/>
      <c r="H65" s="404"/>
      <c r="I65" s="286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3">
        <f t="shared" si="1"/>
        <v>999</v>
      </c>
      <c r="N65" s="278"/>
      <c r="O65" s="241"/>
      <c r="P65" s="115">
        <f t="shared" si="2"/>
        <v>999</v>
      </c>
      <c r="Q65" s="97"/>
    </row>
    <row r="66" spans="1:17" s="11" customFormat="1" ht="18.75" customHeight="1">
      <c r="A66" s="248">
        <v>60</v>
      </c>
      <c r="B66" s="95"/>
      <c r="C66" s="95"/>
      <c r="D66" s="96"/>
      <c r="E66" s="263"/>
      <c r="F66" s="114"/>
      <c r="G66" s="114"/>
      <c r="H66" s="404"/>
      <c r="I66" s="286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3">
        <f t="shared" si="1"/>
        <v>999</v>
      </c>
      <c r="N66" s="278"/>
      <c r="O66" s="241"/>
      <c r="P66" s="115">
        <f t="shared" si="2"/>
        <v>999</v>
      </c>
      <c r="Q66" s="97"/>
    </row>
    <row r="67" spans="1:17" s="11" customFormat="1" ht="18.75" customHeight="1">
      <c r="A67" s="248">
        <v>61</v>
      </c>
      <c r="B67" s="95"/>
      <c r="C67" s="95"/>
      <c r="D67" s="96"/>
      <c r="E67" s="263"/>
      <c r="F67" s="114"/>
      <c r="G67" s="114"/>
      <c r="H67" s="404"/>
      <c r="I67" s="286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3">
        <f t="shared" si="1"/>
        <v>999</v>
      </c>
      <c r="N67" s="278"/>
      <c r="O67" s="241"/>
      <c r="P67" s="115">
        <f t="shared" si="2"/>
        <v>999</v>
      </c>
      <c r="Q67" s="97"/>
    </row>
    <row r="68" spans="1:17" s="11" customFormat="1" ht="18.75" customHeight="1">
      <c r="A68" s="248">
        <v>62</v>
      </c>
      <c r="B68" s="95"/>
      <c r="C68" s="95"/>
      <c r="D68" s="96"/>
      <c r="E68" s="263"/>
      <c r="F68" s="114"/>
      <c r="G68" s="114"/>
      <c r="H68" s="404"/>
      <c r="I68" s="286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3">
        <f t="shared" si="1"/>
        <v>999</v>
      </c>
      <c r="N68" s="278"/>
      <c r="O68" s="241"/>
      <c r="P68" s="115">
        <f t="shared" si="2"/>
        <v>999</v>
      </c>
      <c r="Q68" s="97"/>
    </row>
    <row r="69" spans="1:17" s="11" customFormat="1" ht="18.75" customHeight="1">
      <c r="A69" s="248">
        <v>63</v>
      </c>
      <c r="B69" s="95"/>
      <c r="C69" s="95"/>
      <c r="D69" s="96"/>
      <c r="E69" s="263"/>
      <c r="F69" s="114"/>
      <c r="G69" s="114"/>
      <c r="H69" s="404"/>
      <c r="I69" s="286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3">
        <f t="shared" si="1"/>
        <v>999</v>
      </c>
      <c r="N69" s="278"/>
      <c r="O69" s="241"/>
      <c r="P69" s="115">
        <f t="shared" si="2"/>
        <v>999</v>
      </c>
      <c r="Q69" s="97"/>
    </row>
    <row r="70" spans="1:17" s="11" customFormat="1" ht="18.75" customHeight="1">
      <c r="A70" s="248">
        <v>64</v>
      </c>
      <c r="B70" s="95"/>
      <c r="C70" s="95"/>
      <c r="D70" s="96"/>
      <c r="E70" s="263"/>
      <c r="F70" s="114"/>
      <c r="G70" s="114"/>
      <c r="H70" s="404"/>
      <c r="I70" s="286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3">
        <f t="shared" si="1"/>
        <v>999</v>
      </c>
      <c r="N70" s="278"/>
      <c r="O70" s="241"/>
      <c r="P70" s="115">
        <f t="shared" si="2"/>
        <v>999</v>
      </c>
      <c r="Q70" s="97"/>
    </row>
    <row r="71" spans="1:17" s="11" customFormat="1" ht="18.75" customHeight="1">
      <c r="A71" s="248">
        <v>65</v>
      </c>
      <c r="B71" s="95"/>
      <c r="C71" s="95"/>
      <c r="D71" s="96"/>
      <c r="E71" s="263"/>
      <c r="F71" s="114"/>
      <c r="G71" s="114"/>
      <c r="H71" s="404"/>
      <c r="I71" s="286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3">
        <f t="shared" si="1"/>
        <v>999</v>
      </c>
      <c r="N71" s="278"/>
      <c r="O71" s="241"/>
      <c r="P71" s="115">
        <f t="shared" si="2"/>
        <v>999</v>
      </c>
      <c r="Q71" s="97"/>
    </row>
    <row r="72" spans="1:17" s="11" customFormat="1" ht="18.75" customHeight="1">
      <c r="A72" s="248">
        <v>66</v>
      </c>
      <c r="B72" s="95"/>
      <c r="C72" s="95"/>
      <c r="D72" s="96"/>
      <c r="E72" s="263"/>
      <c r="F72" s="114"/>
      <c r="G72" s="114"/>
      <c r="H72" s="404"/>
      <c r="I72" s="286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si="0"/>
        <v>999</v>
      </c>
      <c r="M72" s="283">
        <f t="shared" si="1"/>
        <v>999</v>
      </c>
      <c r="N72" s="278"/>
      <c r="O72" s="241"/>
      <c r="P72" s="115">
        <f t="shared" si="2"/>
        <v>999</v>
      </c>
      <c r="Q72" s="97"/>
    </row>
    <row r="73" spans="1:17" s="11" customFormat="1" ht="18.75" customHeight="1">
      <c r="A73" s="248">
        <v>67</v>
      </c>
      <c r="B73" s="95"/>
      <c r="C73" s="95"/>
      <c r="D73" s="96"/>
      <c r="E73" s="263"/>
      <c r="F73" s="114"/>
      <c r="G73" s="114"/>
      <c r="H73" s="404"/>
      <c r="I73" s="286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0"/>
        <v>999</v>
      </c>
      <c r="M73" s="283">
        <f t="shared" si="1"/>
        <v>999</v>
      </c>
      <c r="N73" s="278"/>
      <c r="O73" s="241"/>
      <c r="P73" s="115">
        <f t="shared" si="2"/>
        <v>999</v>
      </c>
      <c r="Q73" s="97"/>
    </row>
    <row r="74" spans="1:17" s="11" customFormat="1" ht="18.75" customHeight="1">
      <c r="A74" s="248">
        <v>68</v>
      </c>
      <c r="B74" s="95"/>
      <c r="C74" s="95"/>
      <c r="D74" s="96"/>
      <c r="E74" s="263"/>
      <c r="F74" s="114"/>
      <c r="G74" s="114"/>
      <c r="H74" s="404"/>
      <c r="I74" s="286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0"/>
        <v>999</v>
      </c>
      <c r="M74" s="283">
        <f t="shared" si="1"/>
        <v>999</v>
      </c>
      <c r="N74" s="278"/>
      <c r="O74" s="241"/>
      <c r="P74" s="115">
        <f t="shared" si="2"/>
        <v>999</v>
      </c>
      <c r="Q74" s="97"/>
    </row>
    <row r="75" spans="1:17" s="11" customFormat="1" ht="18.75" customHeight="1">
      <c r="A75" s="248">
        <v>69</v>
      </c>
      <c r="B75" s="95"/>
      <c r="C75" s="95"/>
      <c r="D75" s="96"/>
      <c r="E75" s="263"/>
      <c r="F75" s="114"/>
      <c r="G75" s="114"/>
      <c r="H75" s="404"/>
      <c r="I75" s="286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0"/>
        <v>999</v>
      </c>
      <c r="M75" s="283">
        <f t="shared" si="1"/>
        <v>999</v>
      </c>
      <c r="N75" s="278"/>
      <c r="O75" s="241"/>
      <c r="P75" s="115">
        <f t="shared" si="2"/>
        <v>999</v>
      </c>
      <c r="Q75" s="97"/>
    </row>
    <row r="76" spans="1:17" s="11" customFormat="1" ht="18.75" customHeight="1">
      <c r="A76" s="248">
        <v>70</v>
      </c>
      <c r="B76" s="95"/>
      <c r="C76" s="95"/>
      <c r="D76" s="96"/>
      <c r="E76" s="263"/>
      <c r="F76" s="114"/>
      <c r="G76" s="114"/>
      <c r="H76" s="404"/>
      <c r="I76" s="286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0"/>
        <v>999</v>
      </c>
      <c r="M76" s="283">
        <f t="shared" si="1"/>
        <v>999</v>
      </c>
      <c r="N76" s="278"/>
      <c r="O76" s="241"/>
      <c r="P76" s="115">
        <f t="shared" si="2"/>
        <v>999</v>
      </c>
      <c r="Q76" s="97"/>
    </row>
    <row r="77" spans="1:17" s="11" customFormat="1" ht="18.75" customHeight="1">
      <c r="A77" s="248">
        <v>71</v>
      </c>
      <c r="B77" s="95"/>
      <c r="C77" s="95"/>
      <c r="D77" s="96"/>
      <c r="E77" s="263"/>
      <c r="F77" s="114"/>
      <c r="G77" s="114"/>
      <c r="H77" s="404"/>
      <c r="I77" s="286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0"/>
        <v>999</v>
      </c>
      <c r="M77" s="283">
        <f t="shared" si="1"/>
        <v>999</v>
      </c>
      <c r="N77" s="278"/>
      <c r="O77" s="241"/>
      <c r="P77" s="115">
        <f t="shared" si="2"/>
        <v>999</v>
      </c>
      <c r="Q77" s="97"/>
    </row>
    <row r="78" spans="1:17" s="11" customFormat="1" ht="18.75" customHeight="1">
      <c r="A78" s="248">
        <v>72</v>
      </c>
      <c r="B78" s="95"/>
      <c r="C78" s="95"/>
      <c r="D78" s="96"/>
      <c r="E78" s="263"/>
      <c r="F78" s="114"/>
      <c r="G78" s="114"/>
      <c r="H78" s="404"/>
      <c r="I78" s="286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0"/>
        <v>999</v>
      </c>
      <c r="M78" s="283">
        <f t="shared" si="1"/>
        <v>999</v>
      </c>
      <c r="N78" s="278"/>
      <c r="O78" s="241"/>
      <c r="P78" s="115">
        <f t="shared" si="2"/>
        <v>999</v>
      </c>
      <c r="Q78" s="97"/>
    </row>
    <row r="79" spans="1:17" s="11" customFormat="1" ht="18.75" customHeight="1">
      <c r="A79" s="248">
        <v>73</v>
      </c>
      <c r="B79" s="95"/>
      <c r="C79" s="95"/>
      <c r="D79" s="96"/>
      <c r="E79" s="263"/>
      <c r="F79" s="114"/>
      <c r="G79" s="114"/>
      <c r="H79" s="404"/>
      <c r="I79" s="286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0"/>
        <v>999</v>
      </c>
      <c r="M79" s="283">
        <f t="shared" si="1"/>
        <v>999</v>
      </c>
      <c r="N79" s="278"/>
      <c r="O79" s="241"/>
      <c r="P79" s="115">
        <f t="shared" si="2"/>
        <v>999</v>
      </c>
      <c r="Q79" s="97"/>
    </row>
    <row r="80" spans="1:17" s="11" customFormat="1" ht="18.75" customHeight="1">
      <c r="A80" s="248">
        <v>74</v>
      </c>
      <c r="B80" s="95"/>
      <c r="C80" s="95"/>
      <c r="D80" s="96"/>
      <c r="E80" s="263"/>
      <c r="F80" s="114"/>
      <c r="G80" s="114"/>
      <c r="H80" s="404"/>
      <c r="I80" s="286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0"/>
        <v>999</v>
      </c>
      <c r="M80" s="283">
        <f t="shared" si="1"/>
        <v>999</v>
      </c>
      <c r="N80" s="278"/>
      <c r="O80" s="241"/>
      <c r="P80" s="115">
        <f t="shared" si="2"/>
        <v>999</v>
      </c>
      <c r="Q80" s="97"/>
    </row>
    <row r="81" spans="1:17" s="11" customFormat="1" ht="18.75" customHeight="1">
      <c r="A81" s="248">
        <v>75</v>
      </c>
      <c r="B81" s="95"/>
      <c r="C81" s="95"/>
      <c r="D81" s="96"/>
      <c r="E81" s="263"/>
      <c r="F81" s="114"/>
      <c r="G81" s="114"/>
      <c r="H81" s="404"/>
      <c r="I81" s="286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0"/>
        <v>999</v>
      </c>
      <c r="M81" s="283">
        <f t="shared" si="1"/>
        <v>999</v>
      </c>
      <c r="N81" s="278"/>
      <c r="O81" s="241"/>
      <c r="P81" s="115">
        <f t="shared" si="2"/>
        <v>999</v>
      </c>
      <c r="Q81" s="97"/>
    </row>
    <row r="82" spans="1:17" s="11" customFormat="1" ht="18.75" customHeight="1">
      <c r="A82" s="248">
        <v>76</v>
      </c>
      <c r="B82" s="95"/>
      <c r="C82" s="95"/>
      <c r="D82" s="96"/>
      <c r="E82" s="263"/>
      <c r="F82" s="114"/>
      <c r="G82" s="114"/>
      <c r="H82" s="404"/>
      <c r="I82" s="286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0"/>
        <v>999</v>
      </c>
      <c r="M82" s="283">
        <f t="shared" si="1"/>
        <v>999</v>
      </c>
      <c r="N82" s="278"/>
      <c r="O82" s="241"/>
      <c r="P82" s="115">
        <f t="shared" si="2"/>
        <v>999</v>
      </c>
      <c r="Q82" s="97"/>
    </row>
    <row r="83" spans="1:17" s="11" customFormat="1" ht="18.75" customHeight="1">
      <c r="A83" s="248">
        <v>77</v>
      </c>
      <c r="B83" s="95"/>
      <c r="C83" s="95"/>
      <c r="D83" s="96"/>
      <c r="E83" s="263"/>
      <c r="F83" s="114"/>
      <c r="G83" s="114"/>
      <c r="H83" s="404"/>
      <c r="I83" s="286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0"/>
        <v>999</v>
      </c>
      <c r="M83" s="283">
        <f t="shared" si="1"/>
        <v>999</v>
      </c>
      <c r="N83" s="278"/>
      <c r="O83" s="241"/>
      <c r="P83" s="115">
        <f t="shared" si="2"/>
        <v>999</v>
      </c>
      <c r="Q83" s="97"/>
    </row>
    <row r="84" spans="1:17" s="11" customFormat="1" ht="18.75" customHeight="1">
      <c r="A84" s="248">
        <v>78</v>
      </c>
      <c r="B84" s="95"/>
      <c r="C84" s="95"/>
      <c r="D84" s="96"/>
      <c r="E84" s="263"/>
      <c r="F84" s="114"/>
      <c r="G84" s="114"/>
      <c r="H84" s="404"/>
      <c r="I84" s="286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0"/>
        <v>999</v>
      </c>
      <c r="M84" s="283">
        <f t="shared" si="1"/>
        <v>999</v>
      </c>
      <c r="N84" s="278"/>
      <c r="O84" s="241"/>
      <c r="P84" s="115">
        <f t="shared" si="2"/>
        <v>999</v>
      </c>
      <c r="Q84" s="97"/>
    </row>
    <row r="85" spans="1:17" s="11" customFormat="1" ht="18.75" customHeight="1">
      <c r="A85" s="248">
        <v>79</v>
      </c>
      <c r="B85" s="95"/>
      <c r="C85" s="95"/>
      <c r="D85" s="96"/>
      <c r="E85" s="263"/>
      <c r="F85" s="114"/>
      <c r="G85" s="114"/>
      <c r="H85" s="404"/>
      <c r="I85" s="286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0"/>
        <v>999</v>
      </c>
      <c r="M85" s="283">
        <f t="shared" si="1"/>
        <v>999</v>
      </c>
      <c r="N85" s="278"/>
      <c r="O85" s="241"/>
      <c r="P85" s="115">
        <f t="shared" si="2"/>
        <v>999</v>
      </c>
      <c r="Q85" s="97"/>
    </row>
    <row r="86" spans="1:17" s="11" customFormat="1" ht="18.75" customHeight="1">
      <c r="A86" s="248">
        <v>80</v>
      </c>
      <c r="B86" s="95"/>
      <c r="C86" s="95"/>
      <c r="D86" s="96"/>
      <c r="E86" s="263"/>
      <c r="F86" s="114"/>
      <c r="G86" s="114"/>
      <c r="H86" s="404"/>
      <c r="I86" s="286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0"/>
        <v>999</v>
      </c>
      <c r="M86" s="283">
        <f t="shared" si="1"/>
        <v>999</v>
      </c>
      <c r="N86" s="278"/>
      <c r="O86" s="241"/>
      <c r="P86" s="115">
        <f t="shared" si="2"/>
        <v>999</v>
      </c>
      <c r="Q86" s="97"/>
    </row>
    <row r="87" spans="1:17" s="11" customFormat="1" ht="18.75" customHeight="1">
      <c r="A87" s="248">
        <v>81</v>
      </c>
      <c r="B87" s="95"/>
      <c r="C87" s="95"/>
      <c r="D87" s="96"/>
      <c r="E87" s="263"/>
      <c r="F87" s="114"/>
      <c r="G87" s="114"/>
      <c r="H87" s="404"/>
      <c r="I87" s="286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0"/>
        <v>999</v>
      </c>
      <c r="M87" s="283">
        <f t="shared" si="1"/>
        <v>999</v>
      </c>
      <c r="N87" s="278"/>
      <c r="O87" s="241"/>
      <c r="P87" s="115">
        <f t="shared" si="2"/>
        <v>999</v>
      </c>
      <c r="Q87" s="97"/>
    </row>
    <row r="88" spans="1:17" s="11" customFormat="1" ht="18.75" customHeight="1">
      <c r="A88" s="248">
        <v>82</v>
      </c>
      <c r="B88" s="95"/>
      <c r="C88" s="95"/>
      <c r="D88" s="96"/>
      <c r="E88" s="263"/>
      <c r="F88" s="114"/>
      <c r="G88" s="114"/>
      <c r="H88" s="404"/>
      <c r="I88" s="286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0"/>
        <v>999</v>
      </c>
      <c r="M88" s="283">
        <f t="shared" si="1"/>
        <v>999</v>
      </c>
      <c r="N88" s="278"/>
      <c r="O88" s="241"/>
      <c r="P88" s="115">
        <f t="shared" si="2"/>
        <v>999</v>
      </c>
      <c r="Q88" s="97"/>
    </row>
    <row r="89" spans="1:17" s="11" customFormat="1" ht="18.75" customHeight="1">
      <c r="A89" s="248">
        <v>83</v>
      </c>
      <c r="B89" s="95"/>
      <c r="C89" s="95"/>
      <c r="D89" s="96"/>
      <c r="E89" s="263"/>
      <c r="F89" s="114"/>
      <c r="G89" s="114"/>
      <c r="H89" s="404"/>
      <c r="I89" s="286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0"/>
        <v>999</v>
      </c>
      <c r="M89" s="283">
        <f t="shared" si="1"/>
        <v>999</v>
      </c>
      <c r="N89" s="278"/>
      <c r="O89" s="241"/>
      <c r="P89" s="115">
        <f t="shared" si="2"/>
        <v>999</v>
      </c>
      <c r="Q89" s="97"/>
    </row>
    <row r="90" spans="1:17" s="11" customFormat="1" ht="18.75" customHeight="1">
      <c r="A90" s="248">
        <v>84</v>
      </c>
      <c r="B90" s="95"/>
      <c r="C90" s="95"/>
      <c r="D90" s="96"/>
      <c r="E90" s="263"/>
      <c r="F90" s="114"/>
      <c r="G90" s="114"/>
      <c r="H90" s="404"/>
      <c r="I90" s="286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0"/>
        <v>999</v>
      </c>
      <c r="M90" s="283">
        <f t="shared" si="1"/>
        <v>999</v>
      </c>
      <c r="N90" s="278"/>
      <c r="O90" s="241"/>
      <c r="P90" s="115">
        <f t="shared" si="2"/>
        <v>999</v>
      </c>
      <c r="Q90" s="97"/>
    </row>
    <row r="91" spans="1:17" s="11" customFormat="1" ht="18.75" customHeight="1">
      <c r="A91" s="248">
        <v>85</v>
      </c>
      <c r="B91" s="95"/>
      <c r="C91" s="95"/>
      <c r="D91" s="96"/>
      <c r="E91" s="263"/>
      <c r="F91" s="114"/>
      <c r="G91" s="114"/>
      <c r="H91" s="404"/>
      <c r="I91" s="286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0"/>
        <v>999</v>
      </c>
      <c r="M91" s="283">
        <f t="shared" si="1"/>
        <v>999</v>
      </c>
      <c r="N91" s="278"/>
      <c r="O91" s="241"/>
      <c r="P91" s="115">
        <f t="shared" si="2"/>
        <v>999</v>
      </c>
      <c r="Q91" s="97"/>
    </row>
    <row r="92" spans="1:17" s="11" customFormat="1" ht="18.75" customHeight="1">
      <c r="A92" s="248">
        <v>86</v>
      </c>
      <c r="B92" s="95"/>
      <c r="C92" s="95"/>
      <c r="D92" s="96"/>
      <c r="E92" s="263"/>
      <c r="F92" s="114"/>
      <c r="G92" s="114"/>
      <c r="H92" s="404"/>
      <c r="I92" s="286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0"/>
        <v>999</v>
      </c>
      <c r="M92" s="283">
        <f t="shared" si="1"/>
        <v>999</v>
      </c>
      <c r="N92" s="278"/>
      <c r="O92" s="241"/>
      <c r="P92" s="115">
        <f t="shared" si="2"/>
        <v>999</v>
      </c>
      <c r="Q92" s="97"/>
    </row>
    <row r="93" spans="1:17" s="11" customFormat="1" ht="18.75" customHeight="1">
      <c r="A93" s="248">
        <v>87</v>
      </c>
      <c r="B93" s="95"/>
      <c r="C93" s="95"/>
      <c r="D93" s="96"/>
      <c r="E93" s="263"/>
      <c r="F93" s="114"/>
      <c r="G93" s="114"/>
      <c r="H93" s="404"/>
      <c r="I93" s="286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0"/>
        <v>999</v>
      </c>
      <c r="M93" s="283">
        <f t="shared" si="1"/>
        <v>999</v>
      </c>
      <c r="N93" s="278"/>
      <c r="O93" s="241"/>
      <c r="P93" s="115">
        <f t="shared" si="2"/>
        <v>999</v>
      </c>
      <c r="Q93" s="97"/>
    </row>
    <row r="94" spans="1:17" s="11" customFormat="1" ht="18.75" customHeight="1">
      <c r="A94" s="248">
        <v>88</v>
      </c>
      <c r="B94" s="95"/>
      <c r="C94" s="95"/>
      <c r="D94" s="96"/>
      <c r="E94" s="263"/>
      <c r="F94" s="114"/>
      <c r="G94" s="114"/>
      <c r="H94" s="404"/>
      <c r="I94" s="286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0"/>
        <v>999</v>
      </c>
      <c r="M94" s="283">
        <f t="shared" si="1"/>
        <v>999</v>
      </c>
      <c r="N94" s="278"/>
      <c r="O94" s="241"/>
      <c r="P94" s="115">
        <f t="shared" si="2"/>
        <v>999</v>
      </c>
      <c r="Q94" s="97"/>
    </row>
    <row r="95" spans="1:17" s="11" customFormat="1" ht="18.75" customHeight="1">
      <c r="A95" s="248">
        <v>89</v>
      </c>
      <c r="B95" s="95"/>
      <c r="C95" s="95"/>
      <c r="D95" s="96"/>
      <c r="E95" s="263"/>
      <c r="F95" s="114"/>
      <c r="G95" s="114"/>
      <c r="H95" s="404"/>
      <c r="I95" s="286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0"/>
        <v>999</v>
      </c>
      <c r="M95" s="283">
        <f t="shared" si="1"/>
        <v>999</v>
      </c>
      <c r="N95" s="278"/>
      <c r="O95" s="241"/>
      <c r="P95" s="115">
        <f t="shared" si="2"/>
        <v>999</v>
      </c>
      <c r="Q95" s="97"/>
    </row>
    <row r="96" spans="1:17" s="11" customFormat="1" ht="18.75" customHeight="1">
      <c r="A96" s="248">
        <v>90</v>
      </c>
      <c r="B96" s="95"/>
      <c r="C96" s="95"/>
      <c r="D96" s="96"/>
      <c r="E96" s="263"/>
      <c r="F96" s="114"/>
      <c r="G96" s="114"/>
      <c r="H96" s="404"/>
      <c r="I96" s="286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0"/>
        <v>999</v>
      </c>
      <c r="M96" s="283">
        <f t="shared" si="1"/>
        <v>999</v>
      </c>
      <c r="N96" s="278"/>
      <c r="O96" s="241"/>
      <c r="P96" s="115">
        <f t="shared" si="2"/>
        <v>999</v>
      </c>
      <c r="Q96" s="97"/>
    </row>
    <row r="97" spans="1:17" s="11" customFormat="1" ht="18.75" customHeight="1">
      <c r="A97" s="248">
        <v>91</v>
      </c>
      <c r="B97" s="95"/>
      <c r="C97" s="95"/>
      <c r="D97" s="96"/>
      <c r="E97" s="263"/>
      <c r="F97" s="114"/>
      <c r="G97" s="114"/>
      <c r="H97" s="404"/>
      <c r="I97" s="286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0"/>
        <v>999</v>
      </c>
      <c r="M97" s="283">
        <f t="shared" si="1"/>
        <v>999</v>
      </c>
      <c r="N97" s="278"/>
      <c r="O97" s="241"/>
      <c r="P97" s="115">
        <f t="shared" si="2"/>
        <v>999</v>
      </c>
      <c r="Q97" s="97"/>
    </row>
    <row r="98" spans="1:17" s="11" customFormat="1" ht="18.75" customHeight="1">
      <c r="A98" s="248">
        <v>92</v>
      </c>
      <c r="B98" s="95"/>
      <c r="C98" s="95"/>
      <c r="D98" s="96"/>
      <c r="E98" s="263"/>
      <c r="F98" s="114"/>
      <c r="G98" s="114"/>
      <c r="H98" s="404"/>
      <c r="I98" s="286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0"/>
        <v>999</v>
      </c>
      <c r="M98" s="283">
        <f t="shared" si="1"/>
        <v>999</v>
      </c>
      <c r="N98" s="278"/>
      <c r="O98" s="241"/>
      <c r="P98" s="115">
        <f t="shared" si="2"/>
        <v>999</v>
      </c>
      <c r="Q98" s="97"/>
    </row>
    <row r="99" spans="1:17" s="11" customFormat="1" ht="18.75" customHeight="1">
      <c r="A99" s="248">
        <v>93</v>
      </c>
      <c r="B99" s="95"/>
      <c r="C99" s="95"/>
      <c r="D99" s="96"/>
      <c r="E99" s="263"/>
      <c r="F99" s="114"/>
      <c r="G99" s="114"/>
      <c r="H99" s="404"/>
      <c r="I99" s="286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0"/>
        <v>999</v>
      </c>
      <c r="M99" s="283">
        <f t="shared" si="1"/>
        <v>999</v>
      </c>
      <c r="N99" s="278"/>
      <c r="O99" s="241"/>
      <c r="P99" s="115">
        <f t="shared" si="2"/>
        <v>999</v>
      </c>
      <c r="Q99" s="97"/>
    </row>
    <row r="100" spans="1:17" s="11" customFormat="1" ht="18.75" customHeight="1">
      <c r="A100" s="248">
        <v>94</v>
      </c>
      <c r="B100" s="95"/>
      <c r="C100" s="95"/>
      <c r="D100" s="96"/>
      <c r="E100" s="263"/>
      <c r="F100" s="114"/>
      <c r="G100" s="114"/>
      <c r="H100" s="404"/>
      <c r="I100" s="286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0"/>
        <v>999</v>
      </c>
      <c r="M100" s="283">
        <f t="shared" si="1"/>
        <v>999</v>
      </c>
      <c r="N100" s="278"/>
      <c r="O100" s="241"/>
      <c r="P100" s="115">
        <f t="shared" si="2"/>
        <v>999</v>
      </c>
      <c r="Q100" s="97"/>
    </row>
    <row r="101" spans="1:17" s="11" customFormat="1" ht="18.75" customHeight="1">
      <c r="A101" s="248">
        <v>95</v>
      </c>
      <c r="B101" s="95"/>
      <c r="C101" s="95"/>
      <c r="D101" s="96"/>
      <c r="E101" s="263"/>
      <c r="F101" s="114"/>
      <c r="G101" s="114"/>
      <c r="H101" s="404"/>
      <c r="I101" s="286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si="0"/>
        <v>999</v>
      </c>
      <c r="M101" s="283">
        <f t="shared" si="1"/>
        <v>999</v>
      </c>
      <c r="N101" s="278"/>
      <c r="O101" s="241"/>
      <c r="P101" s="115">
        <f t="shared" si="2"/>
        <v>999</v>
      </c>
      <c r="Q101" s="97"/>
    </row>
    <row r="102" spans="1:17" s="11" customFormat="1" ht="18.75" customHeight="1">
      <c r="A102" s="248">
        <v>96</v>
      </c>
      <c r="B102" s="95"/>
      <c r="C102" s="95"/>
      <c r="D102" s="96"/>
      <c r="E102" s="263"/>
      <c r="F102" s="114"/>
      <c r="G102" s="114"/>
      <c r="H102" s="404"/>
      <c r="I102" s="286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0"/>
        <v>999</v>
      </c>
      <c r="M102" s="283">
        <f t="shared" si="1"/>
        <v>999</v>
      </c>
      <c r="N102" s="278"/>
      <c r="O102" s="241"/>
      <c r="P102" s="115">
        <f t="shared" si="2"/>
        <v>999</v>
      </c>
      <c r="Q102" s="97"/>
    </row>
    <row r="103" spans="1:17" s="11" customFormat="1" ht="18.75" customHeight="1">
      <c r="A103" s="248">
        <v>97</v>
      </c>
      <c r="B103" s="95"/>
      <c r="C103" s="95"/>
      <c r="D103" s="96"/>
      <c r="E103" s="263"/>
      <c r="F103" s="114"/>
      <c r="G103" s="114"/>
      <c r="H103" s="404"/>
      <c r="I103" s="286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0"/>
        <v>999</v>
      </c>
      <c r="M103" s="283">
        <f t="shared" si="1"/>
        <v>999</v>
      </c>
      <c r="N103" s="278"/>
      <c r="O103" s="241"/>
      <c r="P103" s="115">
        <f t="shared" si="2"/>
        <v>999</v>
      </c>
      <c r="Q103" s="97"/>
    </row>
    <row r="104" spans="1:17" s="11" customFormat="1" ht="18.75" customHeight="1">
      <c r="A104" s="248">
        <v>98</v>
      </c>
      <c r="B104" s="95"/>
      <c r="C104" s="95"/>
      <c r="D104" s="96"/>
      <c r="E104" s="263"/>
      <c r="F104" s="114"/>
      <c r="G104" s="114"/>
      <c r="H104" s="404"/>
      <c r="I104" s="286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aca="true" t="shared" si="3" ref="L104:L156">IF(Q104="",999,Q104)</f>
        <v>999</v>
      </c>
      <c r="M104" s="283">
        <f aca="true" t="shared" si="4" ref="M104:M156">IF(P104=999,999,1)</f>
        <v>999</v>
      </c>
      <c r="N104" s="278"/>
      <c r="O104" s="241"/>
      <c r="P104" s="115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248">
        <v>99</v>
      </c>
      <c r="B105" s="95"/>
      <c r="C105" s="95"/>
      <c r="D105" s="96"/>
      <c r="E105" s="263"/>
      <c r="F105" s="114"/>
      <c r="G105" s="114"/>
      <c r="H105" s="404"/>
      <c r="I105" s="286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3"/>
        <v>999</v>
      </c>
      <c r="M105" s="283">
        <f t="shared" si="4"/>
        <v>999</v>
      </c>
      <c r="N105" s="278"/>
      <c r="O105" s="241"/>
      <c r="P105" s="115">
        <f t="shared" si="5"/>
        <v>999</v>
      </c>
      <c r="Q105" s="97"/>
    </row>
    <row r="106" spans="1:17" s="11" customFormat="1" ht="18.75" customHeight="1">
      <c r="A106" s="248">
        <v>100</v>
      </c>
      <c r="B106" s="95"/>
      <c r="C106" s="95"/>
      <c r="D106" s="96"/>
      <c r="E106" s="263"/>
      <c r="F106" s="114"/>
      <c r="G106" s="114"/>
      <c r="H106" s="404"/>
      <c r="I106" s="286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3"/>
        <v>999</v>
      </c>
      <c r="M106" s="283">
        <f t="shared" si="4"/>
        <v>999</v>
      </c>
      <c r="N106" s="278"/>
      <c r="O106" s="241"/>
      <c r="P106" s="115">
        <f t="shared" si="5"/>
        <v>999</v>
      </c>
      <c r="Q106" s="97"/>
    </row>
    <row r="107" spans="1:17" s="11" customFormat="1" ht="18.75" customHeight="1">
      <c r="A107" s="248">
        <v>101</v>
      </c>
      <c r="B107" s="95"/>
      <c r="C107" s="95"/>
      <c r="D107" s="96"/>
      <c r="E107" s="263"/>
      <c r="F107" s="114"/>
      <c r="G107" s="114"/>
      <c r="H107" s="404"/>
      <c r="I107" s="286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3"/>
        <v>999</v>
      </c>
      <c r="M107" s="283">
        <f t="shared" si="4"/>
        <v>999</v>
      </c>
      <c r="N107" s="278"/>
      <c r="O107" s="241"/>
      <c r="P107" s="115">
        <f t="shared" si="5"/>
        <v>999</v>
      </c>
      <c r="Q107" s="97"/>
    </row>
    <row r="108" spans="1:17" s="11" customFormat="1" ht="18.75" customHeight="1">
      <c r="A108" s="248">
        <v>102</v>
      </c>
      <c r="B108" s="95"/>
      <c r="C108" s="95"/>
      <c r="D108" s="96"/>
      <c r="E108" s="263"/>
      <c r="F108" s="114"/>
      <c r="G108" s="114"/>
      <c r="H108" s="404"/>
      <c r="I108" s="286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3"/>
        <v>999</v>
      </c>
      <c r="M108" s="283">
        <f t="shared" si="4"/>
        <v>999</v>
      </c>
      <c r="N108" s="278"/>
      <c r="O108" s="241"/>
      <c r="P108" s="115">
        <f t="shared" si="5"/>
        <v>999</v>
      </c>
      <c r="Q108" s="97"/>
    </row>
    <row r="109" spans="1:17" s="11" customFormat="1" ht="18.75" customHeight="1">
      <c r="A109" s="248">
        <v>103</v>
      </c>
      <c r="B109" s="95"/>
      <c r="C109" s="95"/>
      <c r="D109" s="96"/>
      <c r="E109" s="263"/>
      <c r="F109" s="114"/>
      <c r="G109" s="114"/>
      <c r="H109" s="404"/>
      <c r="I109" s="286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3"/>
        <v>999</v>
      </c>
      <c r="M109" s="283">
        <f t="shared" si="4"/>
        <v>999</v>
      </c>
      <c r="N109" s="278"/>
      <c r="O109" s="241"/>
      <c r="P109" s="115">
        <f t="shared" si="5"/>
        <v>999</v>
      </c>
      <c r="Q109" s="97"/>
    </row>
    <row r="110" spans="1:17" s="11" customFormat="1" ht="18.75" customHeight="1">
      <c r="A110" s="248">
        <v>104</v>
      </c>
      <c r="B110" s="95"/>
      <c r="C110" s="95"/>
      <c r="D110" s="96"/>
      <c r="E110" s="263"/>
      <c r="F110" s="114"/>
      <c r="G110" s="114"/>
      <c r="H110" s="404"/>
      <c r="I110" s="286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3"/>
        <v>999</v>
      </c>
      <c r="M110" s="283">
        <f t="shared" si="4"/>
        <v>999</v>
      </c>
      <c r="N110" s="278"/>
      <c r="O110" s="241"/>
      <c r="P110" s="115">
        <f t="shared" si="5"/>
        <v>999</v>
      </c>
      <c r="Q110" s="97"/>
    </row>
    <row r="111" spans="1:17" s="11" customFormat="1" ht="18.75" customHeight="1">
      <c r="A111" s="248">
        <v>105</v>
      </c>
      <c r="B111" s="95"/>
      <c r="C111" s="95"/>
      <c r="D111" s="96"/>
      <c r="E111" s="263"/>
      <c r="F111" s="114"/>
      <c r="G111" s="114"/>
      <c r="H111" s="404"/>
      <c r="I111" s="286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3"/>
        <v>999</v>
      </c>
      <c r="M111" s="283">
        <f t="shared" si="4"/>
        <v>999</v>
      </c>
      <c r="N111" s="278"/>
      <c r="O111" s="241"/>
      <c r="P111" s="115">
        <f t="shared" si="5"/>
        <v>999</v>
      </c>
      <c r="Q111" s="97"/>
    </row>
    <row r="112" spans="1:17" s="11" customFormat="1" ht="18.75" customHeight="1">
      <c r="A112" s="248">
        <v>106</v>
      </c>
      <c r="B112" s="95"/>
      <c r="C112" s="95"/>
      <c r="D112" s="96"/>
      <c r="E112" s="263"/>
      <c r="F112" s="114"/>
      <c r="G112" s="114"/>
      <c r="H112" s="404"/>
      <c r="I112" s="286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3"/>
        <v>999</v>
      </c>
      <c r="M112" s="283">
        <f t="shared" si="4"/>
        <v>999</v>
      </c>
      <c r="N112" s="278"/>
      <c r="O112" s="241"/>
      <c r="P112" s="115">
        <f t="shared" si="5"/>
        <v>999</v>
      </c>
      <c r="Q112" s="97"/>
    </row>
    <row r="113" spans="1:17" s="11" customFormat="1" ht="18.75" customHeight="1">
      <c r="A113" s="248">
        <v>107</v>
      </c>
      <c r="B113" s="95"/>
      <c r="C113" s="95"/>
      <c r="D113" s="96"/>
      <c r="E113" s="263"/>
      <c r="F113" s="114"/>
      <c r="G113" s="114"/>
      <c r="H113" s="404"/>
      <c r="I113" s="286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3"/>
        <v>999</v>
      </c>
      <c r="M113" s="283">
        <f t="shared" si="4"/>
        <v>999</v>
      </c>
      <c r="N113" s="278"/>
      <c r="O113" s="241"/>
      <c r="P113" s="115">
        <f t="shared" si="5"/>
        <v>999</v>
      </c>
      <c r="Q113" s="97"/>
    </row>
    <row r="114" spans="1:17" s="11" customFormat="1" ht="18.75" customHeight="1">
      <c r="A114" s="248">
        <v>108</v>
      </c>
      <c r="B114" s="95"/>
      <c r="C114" s="95"/>
      <c r="D114" s="96"/>
      <c r="E114" s="263"/>
      <c r="F114" s="114"/>
      <c r="G114" s="114"/>
      <c r="H114" s="404"/>
      <c r="I114" s="286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3"/>
        <v>999</v>
      </c>
      <c r="M114" s="283">
        <f t="shared" si="4"/>
        <v>999</v>
      </c>
      <c r="N114" s="278"/>
      <c r="O114" s="241"/>
      <c r="P114" s="115">
        <f t="shared" si="5"/>
        <v>999</v>
      </c>
      <c r="Q114" s="97"/>
    </row>
    <row r="115" spans="1:17" s="11" customFormat="1" ht="18.75" customHeight="1">
      <c r="A115" s="248">
        <v>109</v>
      </c>
      <c r="B115" s="95"/>
      <c r="C115" s="95"/>
      <c r="D115" s="96"/>
      <c r="E115" s="263"/>
      <c r="F115" s="114"/>
      <c r="G115" s="114"/>
      <c r="H115" s="404"/>
      <c r="I115" s="286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3"/>
        <v>999</v>
      </c>
      <c r="M115" s="283">
        <f t="shared" si="4"/>
        <v>999</v>
      </c>
      <c r="N115" s="278"/>
      <c r="O115" s="241"/>
      <c r="P115" s="115">
        <f t="shared" si="5"/>
        <v>999</v>
      </c>
      <c r="Q115" s="97"/>
    </row>
    <row r="116" spans="1:17" s="11" customFormat="1" ht="18.75" customHeight="1">
      <c r="A116" s="248">
        <v>110</v>
      </c>
      <c r="B116" s="95"/>
      <c r="C116" s="95"/>
      <c r="D116" s="96"/>
      <c r="E116" s="263"/>
      <c r="F116" s="114"/>
      <c r="G116" s="114"/>
      <c r="H116" s="404"/>
      <c r="I116" s="286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3"/>
        <v>999</v>
      </c>
      <c r="M116" s="283">
        <f t="shared" si="4"/>
        <v>999</v>
      </c>
      <c r="N116" s="278"/>
      <c r="O116" s="241"/>
      <c r="P116" s="115">
        <f t="shared" si="5"/>
        <v>999</v>
      </c>
      <c r="Q116" s="97"/>
    </row>
    <row r="117" spans="1:17" s="11" customFormat="1" ht="18.75" customHeight="1">
      <c r="A117" s="248">
        <v>111</v>
      </c>
      <c r="B117" s="95"/>
      <c r="C117" s="95"/>
      <c r="D117" s="96"/>
      <c r="E117" s="263"/>
      <c r="F117" s="114"/>
      <c r="G117" s="114"/>
      <c r="H117" s="404"/>
      <c r="I117" s="286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3"/>
        <v>999</v>
      </c>
      <c r="M117" s="283">
        <f t="shared" si="4"/>
        <v>999</v>
      </c>
      <c r="N117" s="278"/>
      <c r="O117" s="241"/>
      <c r="P117" s="115">
        <f t="shared" si="5"/>
        <v>999</v>
      </c>
      <c r="Q117" s="97"/>
    </row>
    <row r="118" spans="1:17" s="11" customFormat="1" ht="18.75" customHeight="1">
      <c r="A118" s="248">
        <v>112</v>
      </c>
      <c r="B118" s="95"/>
      <c r="C118" s="95"/>
      <c r="D118" s="96"/>
      <c r="E118" s="263"/>
      <c r="F118" s="114"/>
      <c r="G118" s="114"/>
      <c r="H118" s="404"/>
      <c r="I118" s="286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3"/>
        <v>999</v>
      </c>
      <c r="M118" s="283">
        <f t="shared" si="4"/>
        <v>999</v>
      </c>
      <c r="N118" s="278"/>
      <c r="O118" s="241"/>
      <c r="P118" s="115">
        <f t="shared" si="5"/>
        <v>999</v>
      </c>
      <c r="Q118" s="97"/>
    </row>
    <row r="119" spans="1:17" s="11" customFormat="1" ht="18.75" customHeight="1">
      <c r="A119" s="248">
        <v>113</v>
      </c>
      <c r="B119" s="95"/>
      <c r="C119" s="95"/>
      <c r="D119" s="96"/>
      <c r="E119" s="263"/>
      <c r="F119" s="114"/>
      <c r="G119" s="114"/>
      <c r="H119" s="404"/>
      <c r="I119" s="286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3"/>
        <v>999</v>
      </c>
      <c r="M119" s="283">
        <f t="shared" si="4"/>
        <v>999</v>
      </c>
      <c r="N119" s="278"/>
      <c r="O119" s="241"/>
      <c r="P119" s="115">
        <f t="shared" si="5"/>
        <v>999</v>
      </c>
      <c r="Q119" s="97"/>
    </row>
    <row r="120" spans="1:17" s="11" customFormat="1" ht="18.75" customHeight="1">
      <c r="A120" s="248">
        <v>114</v>
      </c>
      <c r="B120" s="95"/>
      <c r="C120" s="95"/>
      <c r="D120" s="96"/>
      <c r="E120" s="263"/>
      <c r="F120" s="114"/>
      <c r="G120" s="114"/>
      <c r="H120" s="404"/>
      <c r="I120" s="286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3"/>
        <v>999</v>
      </c>
      <c r="M120" s="283">
        <f t="shared" si="4"/>
        <v>999</v>
      </c>
      <c r="N120" s="278"/>
      <c r="O120" s="241"/>
      <c r="P120" s="115">
        <f t="shared" si="5"/>
        <v>999</v>
      </c>
      <c r="Q120" s="97"/>
    </row>
    <row r="121" spans="1:17" s="11" customFormat="1" ht="18.75" customHeight="1">
      <c r="A121" s="248">
        <v>115</v>
      </c>
      <c r="B121" s="95"/>
      <c r="C121" s="95"/>
      <c r="D121" s="96"/>
      <c r="E121" s="263"/>
      <c r="F121" s="114"/>
      <c r="G121" s="114"/>
      <c r="H121" s="404"/>
      <c r="I121" s="286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3"/>
        <v>999</v>
      </c>
      <c r="M121" s="283">
        <f t="shared" si="4"/>
        <v>999</v>
      </c>
      <c r="N121" s="278"/>
      <c r="O121" s="241"/>
      <c r="P121" s="115">
        <f t="shared" si="5"/>
        <v>999</v>
      </c>
      <c r="Q121" s="97"/>
    </row>
    <row r="122" spans="1:17" s="11" customFormat="1" ht="18.75" customHeight="1">
      <c r="A122" s="248">
        <v>116</v>
      </c>
      <c r="B122" s="95"/>
      <c r="C122" s="95"/>
      <c r="D122" s="96"/>
      <c r="E122" s="263"/>
      <c r="F122" s="114"/>
      <c r="G122" s="114"/>
      <c r="H122" s="404"/>
      <c r="I122" s="286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3"/>
        <v>999</v>
      </c>
      <c r="M122" s="283">
        <f t="shared" si="4"/>
        <v>999</v>
      </c>
      <c r="N122" s="278"/>
      <c r="O122" s="241"/>
      <c r="P122" s="115">
        <f t="shared" si="5"/>
        <v>999</v>
      </c>
      <c r="Q122" s="97"/>
    </row>
    <row r="123" spans="1:17" s="11" customFormat="1" ht="18.75" customHeight="1">
      <c r="A123" s="248">
        <v>117</v>
      </c>
      <c r="B123" s="95"/>
      <c r="C123" s="95"/>
      <c r="D123" s="96"/>
      <c r="E123" s="263"/>
      <c r="F123" s="114"/>
      <c r="G123" s="114"/>
      <c r="H123" s="404"/>
      <c r="I123" s="286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3"/>
        <v>999</v>
      </c>
      <c r="M123" s="283">
        <f t="shared" si="4"/>
        <v>999</v>
      </c>
      <c r="N123" s="278"/>
      <c r="O123" s="241"/>
      <c r="P123" s="115">
        <f t="shared" si="5"/>
        <v>999</v>
      </c>
      <c r="Q123" s="97"/>
    </row>
    <row r="124" spans="1:17" s="11" customFormat="1" ht="18.75" customHeight="1">
      <c r="A124" s="248">
        <v>118</v>
      </c>
      <c r="B124" s="95"/>
      <c r="C124" s="95"/>
      <c r="D124" s="96"/>
      <c r="E124" s="263"/>
      <c r="F124" s="114"/>
      <c r="G124" s="114"/>
      <c r="H124" s="404"/>
      <c r="I124" s="286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3"/>
        <v>999</v>
      </c>
      <c r="M124" s="283">
        <f t="shared" si="4"/>
        <v>999</v>
      </c>
      <c r="N124" s="278"/>
      <c r="O124" s="241"/>
      <c r="P124" s="115">
        <f t="shared" si="5"/>
        <v>999</v>
      </c>
      <c r="Q124" s="97"/>
    </row>
    <row r="125" spans="1:17" s="11" customFormat="1" ht="18.75" customHeight="1">
      <c r="A125" s="248">
        <v>119</v>
      </c>
      <c r="B125" s="95"/>
      <c r="C125" s="95"/>
      <c r="D125" s="96"/>
      <c r="E125" s="263"/>
      <c r="F125" s="114"/>
      <c r="G125" s="114"/>
      <c r="H125" s="404"/>
      <c r="I125" s="286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3"/>
        <v>999</v>
      </c>
      <c r="M125" s="283">
        <f t="shared" si="4"/>
        <v>999</v>
      </c>
      <c r="N125" s="278"/>
      <c r="O125" s="241"/>
      <c r="P125" s="115">
        <f t="shared" si="5"/>
        <v>999</v>
      </c>
      <c r="Q125" s="97"/>
    </row>
    <row r="126" spans="1:17" s="11" customFormat="1" ht="18.75" customHeight="1">
      <c r="A126" s="248">
        <v>120</v>
      </c>
      <c r="B126" s="95"/>
      <c r="C126" s="95"/>
      <c r="D126" s="96"/>
      <c r="E126" s="263"/>
      <c r="F126" s="114"/>
      <c r="G126" s="114"/>
      <c r="H126" s="404"/>
      <c r="I126" s="286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3"/>
        <v>999</v>
      </c>
      <c r="M126" s="283">
        <f t="shared" si="4"/>
        <v>999</v>
      </c>
      <c r="N126" s="278"/>
      <c r="O126" s="241"/>
      <c r="P126" s="115">
        <f t="shared" si="5"/>
        <v>999</v>
      </c>
      <c r="Q126" s="97"/>
    </row>
    <row r="127" spans="1:17" s="11" customFormat="1" ht="18.75" customHeight="1">
      <c r="A127" s="248">
        <v>121</v>
      </c>
      <c r="B127" s="95"/>
      <c r="C127" s="95"/>
      <c r="D127" s="96"/>
      <c r="E127" s="263"/>
      <c r="F127" s="114"/>
      <c r="G127" s="114"/>
      <c r="H127" s="404"/>
      <c r="I127" s="286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3"/>
        <v>999</v>
      </c>
      <c r="M127" s="283">
        <f t="shared" si="4"/>
        <v>999</v>
      </c>
      <c r="N127" s="278"/>
      <c r="O127" s="241"/>
      <c r="P127" s="115">
        <f t="shared" si="5"/>
        <v>999</v>
      </c>
      <c r="Q127" s="97"/>
    </row>
    <row r="128" spans="1:17" s="11" customFormat="1" ht="18.75" customHeight="1">
      <c r="A128" s="248">
        <v>122</v>
      </c>
      <c r="B128" s="95"/>
      <c r="C128" s="95"/>
      <c r="D128" s="96"/>
      <c r="E128" s="263"/>
      <c r="F128" s="114"/>
      <c r="G128" s="114"/>
      <c r="H128" s="404"/>
      <c r="I128" s="286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3"/>
        <v>999</v>
      </c>
      <c r="M128" s="283">
        <f t="shared" si="4"/>
        <v>999</v>
      </c>
      <c r="N128" s="278"/>
      <c r="O128" s="241"/>
      <c r="P128" s="115">
        <f t="shared" si="5"/>
        <v>999</v>
      </c>
      <c r="Q128" s="97"/>
    </row>
    <row r="129" spans="1:17" s="11" customFormat="1" ht="18.75" customHeight="1">
      <c r="A129" s="248">
        <v>123</v>
      </c>
      <c r="B129" s="95"/>
      <c r="C129" s="95"/>
      <c r="D129" s="96"/>
      <c r="E129" s="263"/>
      <c r="F129" s="114"/>
      <c r="G129" s="114"/>
      <c r="H129" s="404"/>
      <c r="I129" s="286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3"/>
        <v>999</v>
      </c>
      <c r="M129" s="283">
        <f t="shared" si="4"/>
        <v>999</v>
      </c>
      <c r="N129" s="278"/>
      <c r="O129" s="241"/>
      <c r="P129" s="115">
        <f t="shared" si="5"/>
        <v>999</v>
      </c>
      <c r="Q129" s="97"/>
    </row>
    <row r="130" spans="1:17" s="11" customFormat="1" ht="18.75" customHeight="1">
      <c r="A130" s="248">
        <v>124</v>
      </c>
      <c r="B130" s="95"/>
      <c r="C130" s="95"/>
      <c r="D130" s="96"/>
      <c r="E130" s="263"/>
      <c r="F130" s="114"/>
      <c r="G130" s="114"/>
      <c r="H130" s="404"/>
      <c r="I130" s="286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3"/>
        <v>999</v>
      </c>
      <c r="M130" s="283">
        <f t="shared" si="4"/>
        <v>999</v>
      </c>
      <c r="N130" s="278"/>
      <c r="O130" s="241"/>
      <c r="P130" s="115">
        <f t="shared" si="5"/>
        <v>999</v>
      </c>
      <c r="Q130" s="97"/>
    </row>
    <row r="131" spans="1:17" s="11" customFormat="1" ht="18.75" customHeight="1">
      <c r="A131" s="248">
        <v>125</v>
      </c>
      <c r="B131" s="95"/>
      <c r="C131" s="95"/>
      <c r="D131" s="96"/>
      <c r="E131" s="263"/>
      <c r="F131" s="114"/>
      <c r="G131" s="114"/>
      <c r="H131" s="404"/>
      <c r="I131" s="286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3"/>
        <v>999</v>
      </c>
      <c r="M131" s="283">
        <f t="shared" si="4"/>
        <v>999</v>
      </c>
      <c r="N131" s="278"/>
      <c r="O131" s="241"/>
      <c r="P131" s="115">
        <f t="shared" si="5"/>
        <v>999</v>
      </c>
      <c r="Q131" s="97"/>
    </row>
    <row r="132" spans="1:17" s="11" customFormat="1" ht="18.75" customHeight="1">
      <c r="A132" s="248">
        <v>126</v>
      </c>
      <c r="B132" s="95"/>
      <c r="C132" s="95"/>
      <c r="D132" s="96"/>
      <c r="E132" s="263"/>
      <c r="F132" s="114"/>
      <c r="G132" s="114"/>
      <c r="H132" s="404"/>
      <c r="I132" s="286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3"/>
        <v>999</v>
      </c>
      <c r="M132" s="283">
        <f t="shared" si="4"/>
        <v>999</v>
      </c>
      <c r="N132" s="278"/>
      <c r="O132" s="241"/>
      <c r="P132" s="115">
        <f t="shared" si="5"/>
        <v>999</v>
      </c>
      <c r="Q132" s="97"/>
    </row>
    <row r="133" spans="1:17" s="11" customFormat="1" ht="18.75" customHeight="1">
      <c r="A133" s="248">
        <v>127</v>
      </c>
      <c r="B133" s="95"/>
      <c r="C133" s="95"/>
      <c r="D133" s="96"/>
      <c r="E133" s="263"/>
      <c r="F133" s="114"/>
      <c r="G133" s="114"/>
      <c r="H133" s="404"/>
      <c r="I133" s="286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3"/>
        <v>999</v>
      </c>
      <c r="M133" s="283">
        <f t="shared" si="4"/>
        <v>999</v>
      </c>
      <c r="N133" s="278"/>
      <c r="O133" s="241"/>
      <c r="P133" s="115">
        <f t="shared" si="5"/>
        <v>999</v>
      </c>
      <c r="Q133" s="97"/>
    </row>
    <row r="134" spans="1:17" s="11" customFormat="1" ht="18.75" customHeight="1">
      <c r="A134" s="248">
        <v>128</v>
      </c>
      <c r="B134" s="95"/>
      <c r="C134" s="95"/>
      <c r="D134" s="96"/>
      <c r="E134" s="263"/>
      <c r="F134" s="114"/>
      <c r="G134" s="114"/>
      <c r="H134" s="404"/>
      <c r="I134" s="286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3"/>
        <v>999</v>
      </c>
      <c r="M134" s="283">
        <f t="shared" si="4"/>
        <v>999</v>
      </c>
      <c r="N134" s="278"/>
      <c r="O134" s="284"/>
      <c r="P134" s="285">
        <f t="shared" si="5"/>
        <v>999</v>
      </c>
      <c r="Q134" s="286"/>
    </row>
    <row r="135" spans="1:17" ht="12.75">
      <c r="A135" s="248">
        <v>129</v>
      </c>
      <c r="B135" s="95"/>
      <c r="C135" s="95"/>
      <c r="D135" s="96"/>
      <c r="E135" s="263"/>
      <c r="F135" s="114"/>
      <c r="G135" s="114"/>
      <c r="H135" s="404"/>
      <c r="I135" s="286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si="3"/>
        <v>999</v>
      </c>
      <c r="M135" s="283">
        <f t="shared" si="4"/>
        <v>999</v>
      </c>
      <c r="N135" s="278"/>
      <c r="O135" s="241"/>
      <c r="P135" s="115">
        <f t="shared" si="5"/>
        <v>999</v>
      </c>
      <c r="Q135" s="97"/>
    </row>
    <row r="136" spans="1:17" ht="12.75">
      <c r="A136" s="248">
        <v>130</v>
      </c>
      <c r="B136" s="95"/>
      <c r="C136" s="95"/>
      <c r="D136" s="96"/>
      <c r="E136" s="263"/>
      <c r="F136" s="114"/>
      <c r="G136" s="114"/>
      <c r="H136" s="404"/>
      <c r="I136" s="286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3"/>
        <v>999</v>
      </c>
      <c r="M136" s="283">
        <f t="shared" si="4"/>
        <v>999</v>
      </c>
      <c r="N136" s="278"/>
      <c r="O136" s="241"/>
      <c r="P136" s="115">
        <f t="shared" si="5"/>
        <v>999</v>
      </c>
      <c r="Q136" s="97"/>
    </row>
    <row r="137" spans="1:17" ht="12.75">
      <c r="A137" s="248">
        <v>131</v>
      </c>
      <c r="B137" s="95"/>
      <c r="C137" s="95"/>
      <c r="D137" s="96"/>
      <c r="E137" s="263"/>
      <c r="F137" s="114"/>
      <c r="G137" s="114"/>
      <c r="H137" s="404"/>
      <c r="I137" s="286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3"/>
        <v>999</v>
      </c>
      <c r="M137" s="283">
        <f t="shared" si="4"/>
        <v>999</v>
      </c>
      <c r="N137" s="278"/>
      <c r="O137" s="241"/>
      <c r="P137" s="115">
        <f t="shared" si="5"/>
        <v>999</v>
      </c>
      <c r="Q137" s="97"/>
    </row>
    <row r="138" spans="1:17" ht="12.75">
      <c r="A138" s="248">
        <v>132</v>
      </c>
      <c r="B138" s="95"/>
      <c r="C138" s="95"/>
      <c r="D138" s="96"/>
      <c r="E138" s="263"/>
      <c r="F138" s="114"/>
      <c r="G138" s="114"/>
      <c r="H138" s="404"/>
      <c r="I138" s="286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3"/>
        <v>999</v>
      </c>
      <c r="M138" s="283">
        <f t="shared" si="4"/>
        <v>999</v>
      </c>
      <c r="N138" s="278"/>
      <c r="O138" s="241"/>
      <c r="P138" s="115">
        <f t="shared" si="5"/>
        <v>999</v>
      </c>
      <c r="Q138" s="97"/>
    </row>
    <row r="139" spans="1:17" ht="12.75">
      <c r="A139" s="248">
        <v>133</v>
      </c>
      <c r="B139" s="95"/>
      <c r="C139" s="95"/>
      <c r="D139" s="96"/>
      <c r="E139" s="263"/>
      <c r="F139" s="114"/>
      <c r="G139" s="114"/>
      <c r="H139" s="404"/>
      <c r="I139" s="286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3"/>
        <v>999</v>
      </c>
      <c r="M139" s="283">
        <f t="shared" si="4"/>
        <v>999</v>
      </c>
      <c r="N139" s="278"/>
      <c r="O139" s="241"/>
      <c r="P139" s="115">
        <f t="shared" si="5"/>
        <v>999</v>
      </c>
      <c r="Q139" s="97"/>
    </row>
    <row r="140" spans="1:17" ht="12.75">
      <c r="A140" s="248">
        <v>134</v>
      </c>
      <c r="B140" s="95"/>
      <c r="C140" s="95"/>
      <c r="D140" s="96"/>
      <c r="E140" s="263"/>
      <c r="F140" s="114"/>
      <c r="G140" s="114"/>
      <c r="H140" s="404"/>
      <c r="I140" s="286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3"/>
        <v>999</v>
      </c>
      <c r="M140" s="283">
        <f t="shared" si="4"/>
        <v>999</v>
      </c>
      <c r="N140" s="278"/>
      <c r="O140" s="241"/>
      <c r="P140" s="115">
        <f t="shared" si="5"/>
        <v>999</v>
      </c>
      <c r="Q140" s="97"/>
    </row>
    <row r="141" spans="1:17" ht="12.75">
      <c r="A141" s="248">
        <v>135</v>
      </c>
      <c r="B141" s="95"/>
      <c r="C141" s="95"/>
      <c r="D141" s="96"/>
      <c r="E141" s="263"/>
      <c r="F141" s="114"/>
      <c r="G141" s="114"/>
      <c r="H141" s="404"/>
      <c r="I141" s="286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3"/>
        <v>999</v>
      </c>
      <c r="M141" s="283">
        <f t="shared" si="4"/>
        <v>999</v>
      </c>
      <c r="N141" s="278"/>
      <c r="O141" s="284"/>
      <c r="P141" s="285">
        <f t="shared" si="5"/>
        <v>999</v>
      </c>
      <c r="Q141" s="286"/>
    </row>
    <row r="142" spans="1:17" ht="12.75">
      <c r="A142" s="248">
        <v>136</v>
      </c>
      <c r="B142" s="95"/>
      <c r="C142" s="95"/>
      <c r="D142" s="96"/>
      <c r="E142" s="263"/>
      <c r="F142" s="114"/>
      <c r="G142" s="114"/>
      <c r="H142" s="404"/>
      <c r="I142" s="286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3"/>
        <v>999</v>
      </c>
      <c r="M142" s="283">
        <f t="shared" si="4"/>
        <v>999</v>
      </c>
      <c r="N142" s="278"/>
      <c r="O142" s="241"/>
      <c r="P142" s="115">
        <f t="shared" si="5"/>
        <v>999</v>
      </c>
      <c r="Q142" s="97"/>
    </row>
    <row r="143" spans="1:17" ht="12.75">
      <c r="A143" s="248">
        <v>137</v>
      </c>
      <c r="B143" s="95"/>
      <c r="C143" s="95"/>
      <c r="D143" s="96"/>
      <c r="E143" s="263"/>
      <c r="F143" s="114"/>
      <c r="G143" s="114"/>
      <c r="H143" s="404"/>
      <c r="I143" s="286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3"/>
        <v>999</v>
      </c>
      <c r="M143" s="283">
        <f t="shared" si="4"/>
        <v>999</v>
      </c>
      <c r="N143" s="278"/>
      <c r="O143" s="241"/>
      <c r="P143" s="115">
        <f t="shared" si="5"/>
        <v>999</v>
      </c>
      <c r="Q143" s="97"/>
    </row>
    <row r="144" spans="1:17" ht="12.75">
      <c r="A144" s="248">
        <v>138</v>
      </c>
      <c r="B144" s="95"/>
      <c r="C144" s="95"/>
      <c r="D144" s="96"/>
      <c r="E144" s="263"/>
      <c r="F144" s="114"/>
      <c r="G144" s="114"/>
      <c r="H144" s="404"/>
      <c r="I144" s="286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3"/>
        <v>999</v>
      </c>
      <c r="M144" s="283">
        <f t="shared" si="4"/>
        <v>999</v>
      </c>
      <c r="N144" s="278"/>
      <c r="O144" s="241"/>
      <c r="P144" s="115">
        <f t="shared" si="5"/>
        <v>999</v>
      </c>
      <c r="Q144" s="97"/>
    </row>
    <row r="145" spans="1:17" ht="12.75">
      <c r="A145" s="248">
        <v>139</v>
      </c>
      <c r="B145" s="95"/>
      <c r="C145" s="95"/>
      <c r="D145" s="96"/>
      <c r="E145" s="263"/>
      <c r="F145" s="114"/>
      <c r="G145" s="114"/>
      <c r="H145" s="404"/>
      <c r="I145" s="286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3"/>
        <v>999</v>
      </c>
      <c r="M145" s="283">
        <f t="shared" si="4"/>
        <v>999</v>
      </c>
      <c r="N145" s="278"/>
      <c r="O145" s="241"/>
      <c r="P145" s="115">
        <f t="shared" si="5"/>
        <v>999</v>
      </c>
      <c r="Q145" s="97"/>
    </row>
    <row r="146" spans="1:17" ht="12.75">
      <c r="A146" s="248">
        <v>140</v>
      </c>
      <c r="B146" s="95"/>
      <c r="C146" s="95"/>
      <c r="D146" s="96"/>
      <c r="E146" s="263"/>
      <c r="F146" s="114"/>
      <c r="G146" s="114"/>
      <c r="H146" s="404"/>
      <c r="I146" s="286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3"/>
        <v>999</v>
      </c>
      <c r="M146" s="283">
        <f t="shared" si="4"/>
        <v>999</v>
      </c>
      <c r="N146" s="278"/>
      <c r="O146" s="241"/>
      <c r="P146" s="115">
        <f t="shared" si="5"/>
        <v>999</v>
      </c>
      <c r="Q146" s="97"/>
    </row>
    <row r="147" spans="1:17" ht="12.75">
      <c r="A147" s="248">
        <v>141</v>
      </c>
      <c r="B147" s="95"/>
      <c r="C147" s="95"/>
      <c r="D147" s="96"/>
      <c r="E147" s="263"/>
      <c r="F147" s="114"/>
      <c r="G147" s="114"/>
      <c r="H147" s="404"/>
      <c r="I147" s="286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3"/>
        <v>999</v>
      </c>
      <c r="M147" s="283">
        <f t="shared" si="4"/>
        <v>999</v>
      </c>
      <c r="N147" s="278"/>
      <c r="O147" s="241"/>
      <c r="P147" s="115">
        <f t="shared" si="5"/>
        <v>999</v>
      </c>
      <c r="Q147" s="97"/>
    </row>
    <row r="148" spans="1:17" ht="12.75">
      <c r="A148" s="248">
        <v>142</v>
      </c>
      <c r="B148" s="95"/>
      <c r="C148" s="95"/>
      <c r="D148" s="96"/>
      <c r="E148" s="263"/>
      <c r="F148" s="114"/>
      <c r="G148" s="114"/>
      <c r="H148" s="404"/>
      <c r="I148" s="286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3"/>
        <v>999</v>
      </c>
      <c r="M148" s="283">
        <f t="shared" si="4"/>
        <v>999</v>
      </c>
      <c r="N148" s="278"/>
      <c r="O148" s="284"/>
      <c r="P148" s="285">
        <f t="shared" si="5"/>
        <v>999</v>
      </c>
      <c r="Q148" s="286"/>
    </row>
    <row r="149" spans="1:17" ht="12.75">
      <c r="A149" s="248">
        <v>143</v>
      </c>
      <c r="B149" s="95"/>
      <c r="C149" s="95"/>
      <c r="D149" s="96"/>
      <c r="E149" s="263"/>
      <c r="F149" s="114"/>
      <c r="G149" s="114"/>
      <c r="H149" s="404"/>
      <c r="I149" s="286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3"/>
        <v>999</v>
      </c>
      <c r="M149" s="283">
        <f t="shared" si="4"/>
        <v>999</v>
      </c>
      <c r="N149" s="278"/>
      <c r="O149" s="241"/>
      <c r="P149" s="115">
        <f t="shared" si="5"/>
        <v>999</v>
      </c>
      <c r="Q149" s="97"/>
    </row>
    <row r="150" spans="1:17" ht="12.75">
      <c r="A150" s="248">
        <v>144</v>
      </c>
      <c r="B150" s="95"/>
      <c r="C150" s="95"/>
      <c r="D150" s="96"/>
      <c r="E150" s="263"/>
      <c r="F150" s="114"/>
      <c r="G150" s="114"/>
      <c r="H150" s="404"/>
      <c r="I150" s="286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3"/>
        <v>999</v>
      </c>
      <c r="M150" s="283">
        <f t="shared" si="4"/>
        <v>999</v>
      </c>
      <c r="N150" s="278"/>
      <c r="O150" s="241"/>
      <c r="P150" s="115">
        <f t="shared" si="5"/>
        <v>999</v>
      </c>
      <c r="Q150" s="97"/>
    </row>
    <row r="151" spans="1:17" ht="12.75">
      <c r="A151" s="248">
        <v>145</v>
      </c>
      <c r="B151" s="95"/>
      <c r="C151" s="95"/>
      <c r="D151" s="96"/>
      <c r="E151" s="263"/>
      <c r="F151" s="114"/>
      <c r="G151" s="114"/>
      <c r="H151" s="404"/>
      <c r="I151" s="286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3"/>
        <v>999</v>
      </c>
      <c r="M151" s="283">
        <f t="shared" si="4"/>
        <v>999</v>
      </c>
      <c r="N151" s="278"/>
      <c r="O151" s="241"/>
      <c r="P151" s="115">
        <f t="shared" si="5"/>
        <v>999</v>
      </c>
      <c r="Q151" s="97"/>
    </row>
    <row r="152" spans="1:17" ht="12.75">
      <c r="A152" s="248">
        <v>146</v>
      </c>
      <c r="B152" s="95"/>
      <c r="C152" s="95"/>
      <c r="D152" s="96"/>
      <c r="E152" s="263"/>
      <c r="F152" s="114"/>
      <c r="G152" s="114"/>
      <c r="H152" s="404"/>
      <c r="I152" s="286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3"/>
        <v>999</v>
      </c>
      <c r="M152" s="283">
        <f t="shared" si="4"/>
        <v>999</v>
      </c>
      <c r="N152" s="278"/>
      <c r="O152" s="241"/>
      <c r="P152" s="115">
        <f t="shared" si="5"/>
        <v>999</v>
      </c>
      <c r="Q152" s="97"/>
    </row>
    <row r="153" spans="1:17" ht="12.75">
      <c r="A153" s="248">
        <v>147</v>
      </c>
      <c r="B153" s="95"/>
      <c r="C153" s="95"/>
      <c r="D153" s="96"/>
      <c r="E153" s="263"/>
      <c r="F153" s="114"/>
      <c r="G153" s="114"/>
      <c r="H153" s="404"/>
      <c r="I153" s="286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3"/>
        <v>999</v>
      </c>
      <c r="M153" s="283">
        <f t="shared" si="4"/>
        <v>999</v>
      </c>
      <c r="N153" s="278"/>
      <c r="O153" s="241"/>
      <c r="P153" s="115">
        <f t="shared" si="5"/>
        <v>999</v>
      </c>
      <c r="Q153" s="97"/>
    </row>
    <row r="154" spans="1:17" ht="12.75">
      <c r="A154" s="248">
        <v>148</v>
      </c>
      <c r="B154" s="95"/>
      <c r="C154" s="95"/>
      <c r="D154" s="96"/>
      <c r="E154" s="263"/>
      <c r="F154" s="114"/>
      <c r="G154" s="114"/>
      <c r="H154" s="404"/>
      <c r="I154" s="286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3"/>
        <v>999</v>
      </c>
      <c r="M154" s="283">
        <f t="shared" si="4"/>
        <v>999</v>
      </c>
      <c r="N154" s="278"/>
      <c r="O154" s="241"/>
      <c r="P154" s="115">
        <f t="shared" si="5"/>
        <v>999</v>
      </c>
      <c r="Q154" s="97"/>
    </row>
    <row r="155" spans="1:17" ht="12.75">
      <c r="A155" s="248">
        <v>149</v>
      </c>
      <c r="B155" s="95"/>
      <c r="C155" s="95"/>
      <c r="D155" s="96"/>
      <c r="E155" s="263"/>
      <c r="F155" s="114"/>
      <c r="G155" s="114"/>
      <c r="H155" s="404"/>
      <c r="I155" s="286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3"/>
        <v>999</v>
      </c>
      <c r="M155" s="283">
        <f t="shared" si="4"/>
        <v>999</v>
      </c>
      <c r="N155" s="278"/>
      <c r="O155" s="241"/>
      <c r="P155" s="115">
        <f t="shared" si="5"/>
        <v>999</v>
      </c>
      <c r="Q155" s="97"/>
    </row>
    <row r="156" spans="1:17" ht="12.75">
      <c r="A156" s="248">
        <v>150</v>
      </c>
      <c r="B156" s="95"/>
      <c r="C156" s="95"/>
      <c r="D156" s="96"/>
      <c r="E156" s="263"/>
      <c r="F156" s="114"/>
      <c r="G156" s="114"/>
      <c r="H156" s="404"/>
      <c r="I156" s="286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3"/>
        <v>999</v>
      </c>
      <c r="M156" s="283">
        <f t="shared" si="4"/>
        <v>999</v>
      </c>
      <c r="N156" s="278"/>
      <c r="O156" s="241"/>
      <c r="P156" s="115">
        <f t="shared" si="5"/>
        <v>999</v>
      </c>
      <c r="Q156" s="97"/>
    </row>
  </sheetData>
  <sheetProtection/>
  <conditionalFormatting sqref="E7:E156">
    <cfRule type="expression" priority="16" dxfId="17" stopIfTrue="1">
      <formula>AND(ROUNDDOWN(($A$4-E7)/365.25,0)&lt;=13,G7&lt;&gt;"OK")</formula>
    </cfRule>
    <cfRule type="expression" priority="17" dxfId="16" stopIfTrue="1">
      <formula>AND(ROUNDDOWN(($A$4-E7)/365.25,0)&lt;=14,G7&lt;&gt;"OK")</formula>
    </cfRule>
    <cfRule type="expression" priority="18" dxfId="15" stopIfTrue="1">
      <formula>AND(ROUNDDOWN(($A$4-E7)/365.25,0)&lt;=17,G7&lt;&gt;"OK")</formula>
    </cfRule>
  </conditionalFormatting>
  <conditionalFormatting sqref="J7:J156">
    <cfRule type="cellIs" priority="15" dxfId="23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17" stopIfTrue="1">
      <formula>AND(ROUNDDOWN(($A$4-E7)/365.25,0)&lt;=13,G7&lt;&gt;"OK")</formula>
    </cfRule>
    <cfRule type="expression" priority="12" dxfId="16" stopIfTrue="1">
      <formula>AND(ROUNDDOWN(($A$4-E7)/365.25,0)&lt;=14,G7&lt;&gt;"OK")</formula>
    </cfRule>
    <cfRule type="expression" priority="13" dxfId="15" stopIfTrue="1">
      <formula>AND(ROUNDDOWN(($A$4-E7)/365.25,0)&lt;=17,G7&lt;&gt;"OK")</formula>
    </cfRule>
  </conditionalFormatting>
  <conditionalFormatting sqref="J7:J14">
    <cfRule type="cellIs" priority="10" dxfId="23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17" stopIfTrue="1">
      <formula>AND(ROUNDDOWN(($A$4-E7)/365.25,0)&lt;=13,G7&lt;&gt;"OK")</formula>
    </cfRule>
    <cfRule type="expression" priority="7" dxfId="16" stopIfTrue="1">
      <formula>AND(ROUNDDOWN(($A$4-E7)/365.25,0)&lt;=14,G7&lt;&gt;"OK")</formula>
    </cfRule>
    <cfRule type="expression" priority="8" dxfId="15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17" stopIfTrue="1">
      <formula>AND(ROUNDDOWN(($A$4-E7)/365.25,0)&lt;=13,G7&lt;&gt;"OK")</formula>
    </cfRule>
    <cfRule type="expression" priority="3" dxfId="16" stopIfTrue="1">
      <formula>AND(ROUNDDOWN(($A$4-E7)/365.25,0)&lt;=14,G7&lt;&gt;"OK")</formula>
    </cfRule>
    <cfRule type="expression" priority="4" dxfId="15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4">
    <tabColor indexed="11"/>
    <pageSetUpPr fitToPage="1"/>
  </sheetPr>
  <dimension ref="A1:AO57"/>
  <sheetViews>
    <sheetView showGridLines="0" showZeros="0" zoomScalePageLayoutView="0" workbookViewId="0" topLeftCell="A1">
      <selection activeCell="B39" sqref="B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00390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73" customWidth="1"/>
  </cols>
  <sheetData>
    <row r="1" spans="1:37" s="118" customFormat="1" ht="21.75" customHeight="1">
      <c r="A1" s="87" t="str">
        <f>Altalanos!$A$6</f>
        <v>Szentes Béla Emlékverseny 2020</v>
      </c>
      <c r="B1" s="87"/>
      <c r="C1" s="119"/>
      <c r="D1" s="119"/>
      <c r="E1" s="119"/>
      <c r="F1" s="119"/>
      <c r="G1" s="119"/>
      <c r="H1" s="87"/>
      <c r="I1" s="230"/>
      <c r="J1" s="120"/>
      <c r="K1" s="260" t="s">
        <v>53</v>
      </c>
      <c r="L1" s="106"/>
      <c r="M1" s="88"/>
      <c r="N1" s="120"/>
      <c r="O1" s="120" t="s">
        <v>3</v>
      </c>
      <c r="P1" s="120"/>
      <c r="Q1" s="119"/>
      <c r="R1" s="120"/>
      <c r="Y1" s="309"/>
      <c r="Z1" s="309"/>
      <c r="AA1" s="309"/>
      <c r="AB1" s="380" t="e">
        <f>IF($Y$5=1,CONCATENATE(VLOOKUP($Y$3,$AA$2:$AH$14,2)),CONCATENATE(VLOOKUP($Y$3,$AA$16:$AH$25,2)))</f>
        <v>#N/A</v>
      </c>
      <c r="AC1" s="380" t="e">
        <f>IF($Y$5=1,CONCATENATE(VLOOKUP($Y$3,$AA$2:$AH$14,3)),CONCATENATE(VLOOKUP($Y$3,$AA$16:$AH$25,3)))</f>
        <v>#N/A</v>
      </c>
      <c r="AD1" s="380" t="e">
        <f>IF($Y$5=1,CONCATENATE(VLOOKUP($Y$3,$AA$2:$AH$14,4)),CONCATENATE(VLOOKUP($Y$3,$AA$16:$AH$25,4)))</f>
        <v>#N/A</v>
      </c>
      <c r="AE1" s="380" t="e">
        <f>IF($Y$5=1,CONCATENATE(VLOOKUP($Y$3,$AA$2:$AH$14,5)),CONCATENATE(VLOOKUP($Y$3,$AA$16:$AH$25,5)))</f>
        <v>#N/A</v>
      </c>
      <c r="AF1" s="380" t="e">
        <f>IF($Y$5=1,CONCATENATE(VLOOKUP($Y$3,$AA$2:$AH$14,6)),CONCATENATE(VLOOKUP($Y$3,$AA$16:$AH$25,6)))</f>
        <v>#N/A</v>
      </c>
      <c r="AG1" s="380" t="e">
        <f>IF($Y$5=1,CONCATENATE(VLOOKUP($Y$3,$AA$2:$AH$14,7)),CONCATENATE(VLOOKUP($Y$3,$AA$16:$AH$25,7)))</f>
        <v>#N/A</v>
      </c>
      <c r="AH1" s="380" t="e">
        <f>IF($Y$5=1,CONCATENATE(VLOOKUP($Y$3,$AA$2:$AH$14,8)),CONCATENATE(VLOOKUP($Y$3,$AA$16:$AH$25,8)))</f>
        <v>#N/A</v>
      </c>
      <c r="AI1" s="388"/>
      <c r="AJ1" s="388"/>
      <c r="AK1" s="388"/>
    </row>
    <row r="2" spans="1:37" s="98" customFormat="1" ht="12.75">
      <c r="A2" s="288" t="s">
        <v>52</v>
      </c>
      <c r="B2" s="89"/>
      <c r="C2" s="89"/>
      <c r="D2" s="89"/>
      <c r="E2" s="281" t="str">
        <f>Altalanos!$C$8</f>
        <v>Fe55+</v>
      </c>
      <c r="F2" s="89"/>
      <c r="G2" s="121"/>
      <c r="H2" s="99"/>
      <c r="I2" s="99"/>
      <c r="J2" s="122"/>
      <c r="K2" s="106"/>
      <c r="L2" s="106"/>
      <c r="M2" s="106"/>
      <c r="N2" s="122"/>
      <c r="O2" s="99"/>
      <c r="P2" s="122"/>
      <c r="Q2" s="99"/>
      <c r="R2" s="122"/>
      <c r="Y2" s="375"/>
      <c r="Z2" s="374"/>
      <c r="AA2" s="389" t="s">
        <v>66</v>
      </c>
      <c r="AB2" s="390">
        <v>300</v>
      </c>
      <c r="AC2" s="390">
        <v>250</v>
      </c>
      <c r="AD2" s="390">
        <v>200</v>
      </c>
      <c r="AE2" s="390">
        <v>150</v>
      </c>
      <c r="AF2" s="390">
        <v>120</v>
      </c>
      <c r="AG2" s="390">
        <v>90</v>
      </c>
      <c r="AH2" s="390">
        <v>40</v>
      </c>
      <c r="AI2" s="373"/>
      <c r="AJ2" s="373"/>
      <c r="AK2" s="373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3"/>
      <c r="K3" s="51" t="s">
        <v>30</v>
      </c>
      <c r="L3" s="123"/>
      <c r="M3" s="51"/>
      <c r="N3" s="123"/>
      <c r="O3" s="51"/>
      <c r="P3" s="123"/>
      <c r="Q3" s="51"/>
      <c r="R3" s="52" t="s">
        <v>31</v>
      </c>
      <c r="Y3" s="374">
        <f>IF(K4="OB","A",IF(K4="IX","W",IF(K4="","",K4)))</f>
      </c>
      <c r="Z3" s="374"/>
      <c r="AA3" s="389" t="s">
        <v>67</v>
      </c>
      <c r="AB3" s="390">
        <v>280</v>
      </c>
      <c r="AC3" s="390">
        <v>230</v>
      </c>
      <c r="AD3" s="390">
        <v>180</v>
      </c>
      <c r="AE3" s="390">
        <v>140</v>
      </c>
      <c r="AF3" s="390">
        <v>80</v>
      </c>
      <c r="AG3" s="390">
        <v>0</v>
      </c>
      <c r="AH3" s="390">
        <v>0</v>
      </c>
      <c r="AI3" s="373"/>
      <c r="AJ3" s="373"/>
      <c r="AK3" s="373"/>
    </row>
    <row r="4" spans="1:37" s="28" customFormat="1" ht="11.25" customHeight="1" thickBot="1">
      <c r="A4" s="448" t="str">
        <f>Altalanos!$A$10</f>
        <v>2020.07.17-19</v>
      </c>
      <c r="B4" s="448"/>
      <c r="C4" s="448"/>
      <c r="D4" s="254"/>
      <c r="E4" s="124"/>
      <c r="F4" s="124"/>
      <c r="G4" s="124" t="str">
        <f>Altalanos!$C$10</f>
        <v>Budapest</v>
      </c>
      <c r="H4" s="92"/>
      <c r="I4" s="124"/>
      <c r="J4" s="125"/>
      <c r="K4" s="126"/>
      <c r="L4" s="125"/>
      <c r="M4" s="127"/>
      <c r="N4" s="125"/>
      <c r="O4" s="124"/>
      <c r="P4" s="125"/>
      <c r="Q4" s="124"/>
      <c r="R4" s="84" t="str">
        <f>Altalanos!$E$10</f>
        <v>Kádár László</v>
      </c>
      <c r="Y4" s="374"/>
      <c r="Z4" s="374"/>
      <c r="AA4" s="389" t="s">
        <v>83</v>
      </c>
      <c r="AB4" s="390">
        <v>250</v>
      </c>
      <c r="AC4" s="390">
        <v>200</v>
      </c>
      <c r="AD4" s="390">
        <v>150</v>
      </c>
      <c r="AE4" s="390">
        <v>120</v>
      </c>
      <c r="AF4" s="390">
        <v>90</v>
      </c>
      <c r="AG4" s="390">
        <v>60</v>
      </c>
      <c r="AH4" s="390">
        <v>25</v>
      </c>
      <c r="AI4" s="373"/>
      <c r="AJ4" s="373"/>
      <c r="AK4" s="373"/>
    </row>
    <row r="5" spans="1:37" s="19" customFormat="1" ht="12.75">
      <c r="A5" s="128"/>
      <c r="B5" s="129" t="s">
        <v>4</v>
      </c>
      <c r="C5" s="279" t="s">
        <v>44</v>
      </c>
      <c r="D5" s="129" t="s">
        <v>43</v>
      </c>
      <c r="E5" s="129" t="s">
        <v>41</v>
      </c>
      <c r="F5" s="130" t="s">
        <v>28</v>
      </c>
      <c r="G5" s="130" t="s">
        <v>29</v>
      </c>
      <c r="H5" s="130"/>
      <c r="I5" s="130" t="s">
        <v>32</v>
      </c>
      <c r="J5" s="130"/>
      <c r="K5" s="129" t="s">
        <v>42</v>
      </c>
      <c r="L5" s="131"/>
      <c r="M5" s="129" t="s">
        <v>60</v>
      </c>
      <c r="N5" s="131"/>
      <c r="O5" s="129" t="s">
        <v>59</v>
      </c>
      <c r="P5" s="131"/>
      <c r="Q5" s="129" t="s">
        <v>58</v>
      </c>
      <c r="R5" s="132"/>
      <c r="Y5" s="374">
        <f>IF(OR(Altalanos!$A$8="F1",Altalanos!$A$8="F2",Altalanos!$A$8="N1",Altalanos!$A$8="N2"),1,2)</f>
        <v>2</v>
      </c>
      <c r="Z5" s="374"/>
      <c r="AA5" s="389" t="s">
        <v>84</v>
      </c>
      <c r="AB5" s="390">
        <v>200</v>
      </c>
      <c r="AC5" s="390">
        <v>150</v>
      </c>
      <c r="AD5" s="390">
        <v>120</v>
      </c>
      <c r="AE5" s="390">
        <v>90</v>
      </c>
      <c r="AF5" s="390">
        <v>60</v>
      </c>
      <c r="AG5" s="390">
        <v>40</v>
      </c>
      <c r="AH5" s="390">
        <v>15</v>
      </c>
      <c r="AI5" s="373"/>
      <c r="AJ5" s="373"/>
      <c r="AK5" s="373"/>
    </row>
    <row r="6" spans="1:37" s="423" customFormat="1" ht="10.5" customHeight="1" thickBot="1">
      <c r="A6" s="422"/>
      <c r="B6" s="451" t="s">
        <v>242</v>
      </c>
      <c r="C6" s="425"/>
      <c r="D6" s="425"/>
      <c r="E6" s="425"/>
      <c r="F6" s="424">
        <f>IF(Y3="","",CONCATENATE(AH1," / ",VLOOKUP(Y3,AB1:AH1,5)," pont"))</f>
      </c>
      <c r="G6" s="426"/>
      <c r="H6" s="427"/>
      <c r="I6" s="426"/>
      <c r="J6" s="428"/>
      <c r="K6" s="425">
        <f>IF(Y3="","",CONCATENATE(VLOOKUP(Y3,AB1:AH1,4)," pont"))</f>
      </c>
      <c r="L6" s="428"/>
      <c r="M6" s="425">
        <f>IF(Y3="","",CONCATENATE(VLOOKUP(Y3,AB1:AH1,3)," pont"))</f>
      </c>
      <c r="N6" s="428"/>
      <c r="O6" s="425">
        <f>IF(Y3="","",CONCATENATE(VLOOKUP(Y3,AB1:AH1,2)," pont"))</f>
      </c>
      <c r="P6" s="428"/>
      <c r="Q6" s="425">
        <f>IF(Y3="","",CONCATENATE(VLOOKUP(Y3,AB1:AH1,1)," pont"))</f>
      </c>
      <c r="R6" s="429"/>
      <c r="Y6" s="430"/>
      <c r="Z6" s="430"/>
      <c r="AA6" s="430" t="s">
        <v>85</v>
      </c>
      <c r="AB6" s="431">
        <v>150</v>
      </c>
      <c r="AC6" s="431">
        <v>120</v>
      </c>
      <c r="AD6" s="431">
        <v>90</v>
      </c>
      <c r="AE6" s="431">
        <v>60</v>
      </c>
      <c r="AF6" s="431">
        <v>40</v>
      </c>
      <c r="AG6" s="431">
        <v>25</v>
      </c>
      <c r="AH6" s="431">
        <v>10</v>
      </c>
      <c r="AI6" s="432"/>
      <c r="AJ6" s="432"/>
      <c r="AK6" s="432"/>
    </row>
    <row r="7" spans="1:37" s="34" customFormat="1" ht="12.75" customHeight="1">
      <c r="A7" s="133">
        <v>1</v>
      </c>
      <c r="B7" s="452">
        <v>25</v>
      </c>
      <c r="C7" s="267">
        <f>IF($E7="","",VLOOKUP($E7,'55elő'!$A$7:$O$22,15))</f>
        <v>1</v>
      </c>
      <c r="D7" s="267" t="str">
        <f>IF($E7="","",VLOOKUP($E7,'55elő'!$A$7:$O$22,5))</f>
        <v>651003</v>
      </c>
      <c r="E7" s="134">
        <v>1</v>
      </c>
      <c r="F7" s="135" t="str">
        <f>UPPER(IF($E7="","",VLOOKUP($E7,'55elő'!$A$7:$O$22,2)))</f>
        <v>BARTA</v>
      </c>
      <c r="G7" s="135" t="str">
        <f>IF($E7="","",VLOOKUP($E7,'55elő'!$A$7:$O$22,3))</f>
        <v>Attila</v>
      </c>
      <c r="H7" s="135"/>
      <c r="I7" s="135">
        <f>IF($E7="","",VLOOKUP($E7,'55elő'!$A$7:$O$22,4))</f>
        <v>0</v>
      </c>
      <c r="J7" s="137"/>
      <c r="K7" s="136"/>
      <c r="L7" s="136"/>
      <c r="M7" s="136"/>
      <c r="N7" s="136"/>
      <c r="O7" s="139"/>
      <c r="P7" s="140"/>
      <c r="Q7" s="141"/>
      <c r="R7" s="142"/>
      <c r="S7" s="143"/>
      <c r="U7" s="144" t="str">
        <f>Birók!P21</f>
        <v>Bíró</v>
      </c>
      <c r="Y7" s="374"/>
      <c r="Z7" s="374"/>
      <c r="AA7" s="389" t="s">
        <v>86</v>
      </c>
      <c r="AB7" s="390">
        <v>120</v>
      </c>
      <c r="AC7" s="390">
        <v>90</v>
      </c>
      <c r="AD7" s="390">
        <v>60</v>
      </c>
      <c r="AE7" s="390">
        <v>40</v>
      </c>
      <c r="AF7" s="390">
        <v>25</v>
      </c>
      <c r="AG7" s="390">
        <v>10</v>
      </c>
      <c r="AH7" s="390">
        <v>5</v>
      </c>
      <c r="AI7" s="373"/>
      <c r="AJ7" s="373"/>
      <c r="AK7" s="373"/>
    </row>
    <row r="8" spans="1:37" s="34" customFormat="1" ht="12.75" customHeight="1">
      <c r="A8" s="145"/>
      <c r="B8" s="453"/>
      <c r="C8" s="276"/>
      <c r="D8" s="276"/>
      <c r="E8" s="146"/>
      <c r="F8" s="147"/>
      <c r="G8" s="147"/>
      <c r="H8" s="148"/>
      <c r="I8" s="408" t="s">
        <v>0</v>
      </c>
      <c r="J8" s="150" t="s">
        <v>205</v>
      </c>
      <c r="K8" s="151" t="str">
        <f>UPPER(IF(OR(J8="a",J8="as"),F7,IF(OR(J8="b",J8="bs"),F9,)))</f>
        <v>BARTA</v>
      </c>
      <c r="L8" s="151"/>
      <c r="M8" s="136"/>
      <c r="N8" s="136"/>
      <c r="O8" s="139"/>
      <c r="P8" s="140"/>
      <c r="Q8" s="141"/>
      <c r="R8" s="142"/>
      <c r="S8" s="143"/>
      <c r="U8" s="152" t="str">
        <f>Birók!P22</f>
        <v> </v>
      </c>
      <c r="Y8" s="374"/>
      <c r="Z8" s="374"/>
      <c r="AA8" s="389" t="s">
        <v>87</v>
      </c>
      <c r="AB8" s="390">
        <v>90</v>
      </c>
      <c r="AC8" s="390">
        <v>60</v>
      </c>
      <c r="AD8" s="390">
        <v>40</v>
      </c>
      <c r="AE8" s="390">
        <v>25</v>
      </c>
      <c r="AF8" s="390">
        <v>10</v>
      </c>
      <c r="AG8" s="390">
        <v>5</v>
      </c>
      <c r="AH8" s="390">
        <v>2</v>
      </c>
      <c r="AI8" s="373"/>
      <c r="AJ8" s="373"/>
      <c r="AK8" s="373"/>
    </row>
    <row r="9" spans="1:37" s="34" customFormat="1" ht="12.75" customHeight="1">
      <c r="A9" s="145">
        <v>2</v>
      </c>
      <c r="B9" s="452">
        <f>IF($E9="","",VLOOKUP($E9,'55elő'!$A$7:$O$22,14))</f>
      </c>
      <c r="C9" s="267">
        <f>IF($E9="","",VLOOKUP($E9,'55elő'!$A$7:$O$22,15))</f>
      </c>
      <c r="D9" s="267">
        <f>IF($E9="","",VLOOKUP($E9,'55elő'!$A$7:$O$22,5))</f>
      </c>
      <c r="E9" s="134"/>
      <c r="F9" s="153" t="s">
        <v>206</v>
      </c>
      <c r="G9" s="153">
        <f>IF($E9="","",VLOOKUP($E9,'55elő'!$A$7:$O$22,3))</f>
      </c>
      <c r="H9" s="153"/>
      <c r="I9" s="135">
        <f>IF($E9="","",VLOOKUP($E9,'55elő'!$A$7:$O$22,4))</f>
      </c>
      <c r="J9" s="154"/>
      <c r="K9" s="136"/>
      <c r="L9" s="155"/>
      <c r="M9" s="136"/>
      <c r="N9" s="136"/>
      <c r="O9" s="139"/>
      <c r="P9" s="140"/>
      <c r="Q9" s="141"/>
      <c r="R9" s="142"/>
      <c r="S9" s="143"/>
      <c r="U9" s="152" t="str">
        <f>Birók!P23</f>
        <v> </v>
      </c>
      <c r="Y9" s="374"/>
      <c r="Z9" s="374"/>
      <c r="AA9" s="389" t="s">
        <v>88</v>
      </c>
      <c r="AB9" s="390">
        <v>60</v>
      </c>
      <c r="AC9" s="390">
        <v>40</v>
      </c>
      <c r="AD9" s="390">
        <v>25</v>
      </c>
      <c r="AE9" s="390">
        <v>10</v>
      </c>
      <c r="AF9" s="390">
        <v>5</v>
      </c>
      <c r="AG9" s="390">
        <v>2</v>
      </c>
      <c r="AH9" s="390">
        <v>1</v>
      </c>
      <c r="AI9" s="373"/>
      <c r="AJ9" s="373"/>
      <c r="AK9" s="373"/>
    </row>
    <row r="10" spans="1:37" s="34" customFormat="1" ht="12.75" customHeight="1">
      <c r="A10" s="145"/>
      <c r="B10" s="453"/>
      <c r="C10" s="276"/>
      <c r="D10" s="276"/>
      <c r="E10" s="156"/>
      <c r="F10" s="147"/>
      <c r="G10" s="147"/>
      <c r="H10" s="148"/>
      <c r="I10" s="136"/>
      <c r="J10" s="157"/>
      <c r="K10" s="149" t="s">
        <v>0</v>
      </c>
      <c r="L10" s="158" t="s">
        <v>204</v>
      </c>
      <c r="M10" s="151" t="str">
        <f>UPPER(IF(OR(L10="a",L10="as"),K8,IF(OR(L10="b",L10="bs"),K12,)))</f>
        <v>SZABÓ</v>
      </c>
      <c r="N10" s="159"/>
      <c r="O10" s="160"/>
      <c r="P10" s="160"/>
      <c r="Q10" s="141"/>
      <c r="R10" s="142"/>
      <c r="S10" s="143"/>
      <c r="U10" s="152" t="str">
        <f>Birók!P24</f>
        <v> </v>
      </c>
      <c r="Y10" s="374"/>
      <c r="Z10" s="374"/>
      <c r="AA10" s="389" t="s">
        <v>89</v>
      </c>
      <c r="AB10" s="390">
        <v>40</v>
      </c>
      <c r="AC10" s="390">
        <v>25</v>
      </c>
      <c r="AD10" s="390">
        <v>15</v>
      </c>
      <c r="AE10" s="390">
        <v>7</v>
      </c>
      <c r="AF10" s="390">
        <v>4</v>
      </c>
      <c r="AG10" s="390">
        <v>1</v>
      </c>
      <c r="AH10" s="390">
        <v>0</v>
      </c>
      <c r="AI10" s="373"/>
      <c r="AJ10" s="373"/>
      <c r="AK10" s="373"/>
    </row>
    <row r="11" spans="1:37" s="34" customFormat="1" ht="12.75" customHeight="1">
      <c r="A11" s="145">
        <v>3</v>
      </c>
      <c r="B11" s="452">
        <v>35</v>
      </c>
      <c r="C11" s="267">
        <f>IF($E11="","",VLOOKUP($E11,'55elő'!$A$7:$O$22,15))</f>
        <v>0</v>
      </c>
      <c r="D11" s="267" t="str">
        <f>IF($E11="","",VLOOKUP($E11,'55elő'!$A$7:$O$22,5))</f>
        <v>641003</v>
      </c>
      <c r="E11" s="134">
        <v>6</v>
      </c>
      <c r="F11" s="153" t="str">
        <f>UPPER(IF($E11="","",VLOOKUP($E11,'55elő'!$A$7:$O$22,2)))</f>
        <v>SZABÓ</v>
      </c>
      <c r="G11" s="153" t="str">
        <f>IF($E11="","",VLOOKUP($E11,'55elő'!$A$7:$O$22,3))</f>
        <v>Attila</v>
      </c>
      <c r="H11" s="153"/>
      <c r="I11" s="153">
        <f>IF($E11="","",VLOOKUP($E11,'55elő'!$A$7:$O$22,4))</f>
        <v>0</v>
      </c>
      <c r="J11" s="137"/>
      <c r="K11" s="136"/>
      <c r="L11" s="161"/>
      <c r="M11" s="136" t="s">
        <v>229</v>
      </c>
      <c r="N11" s="162"/>
      <c r="O11" s="160"/>
      <c r="P11" s="160"/>
      <c r="Q11" s="141"/>
      <c r="R11" s="142"/>
      <c r="S11" s="143"/>
      <c r="U11" s="152" t="str">
        <f>Birók!P25</f>
        <v> </v>
      </c>
      <c r="Y11" s="374"/>
      <c r="Z11" s="374"/>
      <c r="AA11" s="389" t="s">
        <v>90</v>
      </c>
      <c r="AB11" s="390">
        <v>25</v>
      </c>
      <c r="AC11" s="390">
        <v>15</v>
      </c>
      <c r="AD11" s="390">
        <v>10</v>
      </c>
      <c r="AE11" s="390">
        <v>6</v>
      </c>
      <c r="AF11" s="390">
        <v>3</v>
      </c>
      <c r="AG11" s="390">
        <v>1</v>
      </c>
      <c r="AH11" s="390">
        <v>0</v>
      </c>
      <c r="AI11" s="373"/>
      <c r="AJ11" s="373"/>
      <c r="AK11" s="373"/>
    </row>
    <row r="12" spans="1:37" s="34" customFormat="1" ht="12.75" customHeight="1">
      <c r="A12" s="145"/>
      <c r="B12" s="453"/>
      <c r="C12" s="276"/>
      <c r="D12" s="276"/>
      <c r="E12" s="156"/>
      <c r="F12" s="147"/>
      <c r="G12" s="147"/>
      <c r="H12" s="148"/>
      <c r="I12" s="408" t="s">
        <v>0</v>
      </c>
      <c r="J12" s="150" t="s">
        <v>205</v>
      </c>
      <c r="K12" s="151" t="str">
        <f>UPPER(IF(OR(J12="a",J12="as"),F11,IF(OR(J12="b",J12="bs"),F13,)))</f>
        <v>SZABÓ</v>
      </c>
      <c r="L12" s="163"/>
      <c r="M12" s="136"/>
      <c r="N12" s="162"/>
      <c r="O12" s="160"/>
      <c r="P12" s="160"/>
      <c r="Q12" s="141"/>
      <c r="R12" s="142"/>
      <c r="S12" s="143"/>
      <c r="U12" s="152" t="str">
        <f>Birók!P26</f>
        <v> </v>
      </c>
      <c r="Y12" s="374"/>
      <c r="Z12" s="374"/>
      <c r="AA12" s="389" t="s">
        <v>95</v>
      </c>
      <c r="AB12" s="390">
        <v>15</v>
      </c>
      <c r="AC12" s="390">
        <v>10</v>
      </c>
      <c r="AD12" s="390">
        <v>6</v>
      </c>
      <c r="AE12" s="390">
        <v>3</v>
      </c>
      <c r="AF12" s="390">
        <v>1</v>
      </c>
      <c r="AG12" s="390">
        <v>0</v>
      </c>
      <c r="AH12" s="390">
        <v>0</v>
      </c>
      <c r="AI12" s="373"/>
      <c r="AJ12" s="373"/>
      <c r="AK12" s="373"/>
    </row>
    <row r="13" spans="1:37" s="34" customFormat="1" ht="12.75" customHeight="1">
      <c r="A13" s="145">
        <v>4</v>
      </c>
      <c r="B13" s="452">
        <v>15</v>
      </c>
      <c r="C13" s="267">
        <f>IF($E13="","",VLOOKUP($E13,'55elő'!$A$7:$O$22,15))</f>
        <v>0</v>
      </c>
      <c r="D13" s="267" t="str">
        <f>IF($E13="","",VLOOKUP($E13,'55elő'!$A$7:$O$22,5))</f>
        <v>650329</v>
      </c>
      <c r="E13" s="134">
        <v>9</v>
      </c>
      <c r="F13" s="153" t="str">
        <f>UPPER(IF($E13="","",VLOOKUP($E13,'55elő'!$A$7:$O$22,2)))</f>
        <v>JÁMBOR </v>
      </c>
      <c r="G13" s="153" t="str">
        <f>IF($E13="","",VLOOKUP($E13,'55elő'!$A$7:$O$22,3))</f>
        <v>Attila</v>
      </c>
      <c r="H13" s="153"/>
      <c r="I13" s="153">
        <f>IF($E13="","",VLOOKUP($E13,'55elő'!$A$7:$O$22,4))</f>
        <v>0</v>
      </c>
      <c r="J13" s="164"/>
      <c r="K13" s="136" t="s">
        <v>216</v>
      </c>
      <c r="L13" s="136"/>
      <c r="M13" s="136"/>
      <c r="N13" s="162"/>
      <c r="O13" s="160"/>
      <c r="P13" s="160"/>
      <c r="Q13" s="141"/>
      <c r="R13" s="142"/>
      <c r="S13" s="143"/>
      <c r="U13" s="152" t="str">
        <f>Birók!P27</f>
        <v> </v>
      </c>
      <c r="Y13" s="374"/>
      <c r="Z13" s="374"/>
      <c r="AA13" s="389" t="s">
        <v>91</v>
      </c>
      <c r="AB13" s="390">
        <v>10</v>
      </c>
      <c r="AC13" s="390">
        <v>6</v>
      </c>
      <c r="AD13" s="390">
        <v>3</v>
      </c>
      <c r="AE13" s="390">
        <v>1</v>
      </c>
      <c r="AF13" s="390">
        <v>0</v>
      </c>
      <c r="AG13" s="390">
        <v>0</v>
      </c>
      <c r="AH13" s="390">
        <v>0</v>
      </c>
      <c r="AI13" s="373"/>
      <c r="AJ13" s="373"/>
      <c r="AK13" s="373"/>
    </row>
    <row r="14" spans="1:37" s="34" customFormat="1" ht="12.75" customHeight="1">
      <c r="A14" s="145"/>
      <c r="B14" s="453"/>
      <c r="C14" s="276"/>
      <c r="D14" s="276"/>
      <c r="E14" s="156"/>
      <c r="F14" s="136"/>
      <c r="G14" s="136"/>
      <c r="H14" s="66"/>
      <c r="I14" s="165"/>
      <c r="J14" s="157"/>
      <c r="K14" s="136"/>
      <c r="L14" s="136"/>
      <c r="M14" s="149" t="s">
        <v>0</v>
      </c>
      <c r="N14" s="158" t="s">
        <v>204</v>
      </c>
      <c r="O14" s="151" t="str">
        <f>UPPER(IF(OR(N14="a",N14="as"),M10,IF(OR(N14="b",N14="bs"),M18,)))</f>
        <v>CZINEGE</v>
      </c>
      <c r="P14" s="159"/>
      <c r="Q14" s="141"/>
      <c r="R14" s="142"/>
      <c r="S14" s="143"/>
      <c r="U14" s="152" t="str">
        <f>Birók!P28</f>
        <v> </v>
      </c>
      <c r="Y14" s="374"/>
      <c r="Z14" s="374"/>
      <c r="AA14" s="389" t="s">
        <v>92</v>
      </c>
      <c r="AB14" s="390">
        <v>3</v>
      </c>
      <c r="AC14" s="390">
        <v>2</v>
      </c>
      <c r="AD14" s="390">
        <v>1</v>
      </c>
      <c r="AE14" s="390">
        <v>0</v>
      </c>
      <c r="AF14" s="390">
        <v>0</v>
      </c>
      <c r="AG14" s="390">
        <v>0</v>
      </c>
      <c r="AH14" s="390">
        <v>0</v>
      </c>
      <c r="AI14" s="373"/>
      <c r="AJ14" s="373"/>
      <c r="AK14" s="373"/>
    </row>
    <row r="15" spans="1:37" s="34" customFormat="1" ht="12.75" customHeight="1">
      <c r="A15" s="133">
        <v>5</v>
      </c>
      <c r="B15" s="452">
        <v>25</v>
      </c>
      <c r="C15" s="267">
        <f>IF($E15="","",VLOOKUP($E15,'55elő'!$A$7:$O$22,15))</f>
        <v>4</v>
      </c>
      <c r="D15" s="267" t="str">
        <f>IF($E15="","",VLOOKUP($E15,'55elő'!$A$7:$O$22,5))</f>
        <v>631203</v>
      </c>
      <c r="E15" s="134">
        <v>4</v>
      </c>
      <c r="F15" s="135" t="str">
        <f>UPPER(IF($E15="","",VLOOKUP($E15,'55elő'!$A$7:$O$22,2)))</f>
        <v>SZIGETI</v>
      </c>
      <c r="G15" s="135" t="str">
        <f>IF($E15="","",VLOOKUP($E15,'55elő'!$A$7:$O$22,3))</f>
        <v>Zsolt</v>
      </c>
      <c r="H15" s="135"/>
      <c r="I15" s="135">
        <f>IF($E15="","",VLOOKUP($E15,'55elő'!$A$7:$O$22,4))</f>
        <v>0</v>
      </c>
      <c r="J15" s="166"/>
      <c r="K15" s="136"/>
      <c r="L15" s="136"/>
      <c r="M15" s="136"/>
      <c r="N15" s="162"/>
      <c r="O15" s="136" t="s">
        <v>214</v>
      </c>
      <c r="P15" s="162"/>
      <c r="Q15" s="141"/>
      <c r="R15" s="142"/>
      <c r="S15" s="143"/>
      <c r="U15" s="152" t="str">
        <f>Birók!P29</f>
        <v> </v>
      </c>
      <c r="Y15" s="374"/>
      <c r="Z15" s="374"/>
      <c r="AA15" s="389"/>
      <c r="AB15" s="389"/>
      <c r="AC15" s="389"/>
      <c r="AD15" s="389"/>
      <c r="AE15" s="389"/>
      <c r="AF15" s="389"/>
      <c r="AG15" s="389"/>
      <c r="AH15" s="389"/>
      <c r="AI15" s="373"/>
      <c r="AJ15" s="373"/>
      <c r="AK15" s="373"/>
    </row>
    <row r="16" spans="1:37" s="34" customFormat="1" ht="12.75" customHeight="1" thickBot="1">
      <c r="A16" s="145"/>
      <c r="B16" s="453"/>
      <c r="C16" s="276"/>
      <c r="D16" s="276"/>
      <c r="E16" s="156"/>
      <c r="F16" s="147"/>
      <c r="G16" s="147"/>
      <c r="H16" s="148"/>
      <c r="I16" s="408" t="s">
        <v>0</v>
      </c>
      <c r="J16" s="150" t="s">
        <v>205</v>
      </c>
      <c r="K16" s="151" t="str">
        <f>UPPER(IF(OR(J16="a",J16="as"),F15,IF(OR(J16="b",J16="bs"),F17,)))</f>
        <v>SZIGETI</v>
      </c>
      <c r="L16" s="151"/>
      <c r="M16" s="136"/>
      <c r="N16" s="162"/>
      <c r="O16" s="160"/>
      <c r="P16" s="162"/>
      <c r="Q16" s="141"/>
      <c r="R16" s="142"/>
      <c r="S16" s="143"/>
      <c r="U16" s="167" t="str">
        <f>Birók!P30</f>
        <v>Egyik sem</v>
      </c>
      <c r="Y16" s="374"/>
      <c r="Z16" s="374"/>
      <c r="AA16" s="389" t="s">
        <v>66</v>
      </c>
      <c r="AB16" s="390">
        <v>150</v>
      </c>
      <c r="AC16" s="390">
        <v>120</v>
      </c>
      <c r="AD16" s="390">
        <v>90</v>
      </c>
      <c r="AE16" s="390">
        <v>60</v>
      </c>
      <c r="AF16" s="390">
        <v>40</v>
      </c>
      <c r="AG16" s="390">
        <v>25</v>
      </c>
      <c r="AH16" s="390">
        <v>15</v>
      </c>
      <c r="AI16" s="373"/>
      <c r="AJ16" s="373"/>
      <c r="AK16" s="373"/>
    </row>
    <row r="17" spans="1:37" s="34" customFormat="1" ht="12.75" customHeight="1">
      <c r="A17" s="145">
        <v>6</v>
      </c>
      <c r="B17" s="452">
        <f>IF($E17="","",VLOOKUP($E17,'55elő'!$A$7:$O$22,14))</f>
      </c>
      <c r="C17" s="267">
        <f>IF($E17="","",VLOOKUP($E17,'55elő'!$A$7:$O$22,15))</f>
      </c>
      <c r="D17" s="267">
        <f>IF($E17="","",VLOOKUP($E17,'55elő'!$A$7:$O$22,5))</f>
      </c>
      <c r="E17" s="134"/>
      <c r="F17" s="153" t="s">
        <v>206</v>
      </c>
      <c r="G17" s="153">
        <f>IF($E17="","",VLOOKUP($E17,'55elő'!$A$7:$O$22,3))</f>
      </c>
      <c r="H17" s="153"/>
      <c r="I17" s="153">
        <f>IF($E17="","",VLOOKUP($E17,'55elő'!$A$7:$O$22,4))</f>
      </c>
      <c r="J17" s="154"/>
      <c r="K17" s="136"/>
      <c r="L17" s="155"/>
      <c r="M17" s="136"/>
      <c r="N17" s="162"/>
      <c r="O17" s="160"/>
      <c r="P17" s="162"/>
      <c r="Q17" s="141"/>
      <c r="R17" s="142"/>
      <c r="S17" s="143"/>
      <c r="Y17" s="374"/>
      <c r="Z17" s="374"/>
      <c r="AA17" s="389" t="s">
        <v>83</v>
      </c>
      <c r="AB17" s="390">
        <v>120</v>
      </c>
      <c r="AC17" s="390">
        <v>90</v>
      </c>
      <c r="AD17" s="390">
        <v>60</v>
      </c>
      <c r="AE17" s="390">
        <v>40</v>
      </c>
      <c r="AF17" s="390">
        <v>25</v>
      </c>
      <c r="AG17" s="390">
        <v>15</v>
      </c>
      <c r="AH17" s="390">
        <v>8</v>
      </c>
      <c r="AI17" s="373"/>
      <c r="AJ17" s="373"/>
      <c r="AK17" s="373"/>
    </row>
    <row r="18" spans="1:37" s="34" customFormat="1" ht="12.75" customHeight="1">
      <c r="A18" s="145"/>
      <c r="B18" s="453"/>
      <c r="C18" s="276"/>
      <c r="D18" s="276"/>
      <c r="E18" s="156"/>
      <c r="F18" s="147"/>
      <c r="G18" s="147"/>
      <c r="H18" s="148"/>
      <c r="I18" s="136"/>
      <c r="J18" s="157"/>
      <c r="K18" s="149" t="s">
        <v>0</v>
      </c>
      <c r="L18" s="158" t="s">
        <v>204</v>
      </c>
      <c r="M18" s="151" t="str">
        <f>UPPER(IF(OR(L18="a",L18="as"),K16,IF(OR(L18="b",L18="bs"),K20,)))</f>
        <v>CZINEGE</v>
      </c>
      <c r="N18" s="168"/>
      <c r="O18" s="160"/>
      <c r="P18" s="162"/>
      <c r="Q18" s="141"/>
      <c r="R18" s="142"/>
      <c r="S18" s="143"/>
      <c r="Y18" s="374"/>
      <c r="Z18" s="374"/>
      <c r="AA18" s="389" t="s">
        <v>84</v>
      </c>
      <c r="AB18" s="390">
        <v>90</v>
      </c>
      <c r="AC18" s="390">
        <v>60</v>
      </c>
      <c r="AD18" s="390">
        <v>40</v>
      </c>
      <c r="AE18" s="390">
        <v>25</v>
      </c>
      <c r="AF18" s="390">
        <v>15</v>
      </c>
      <c r="AG18" s="390">
        <v>8</v>
      </c>
      <c r="AH18" s="390">
        <v>4</v>
      </c>
      <c r="AI18" s="373"/>
      <c r="AJ18" s="373"/>
      <c r="AK18" s="373"/>
    </row>
    <row r="19" spans="1:37" s="34" customFormat="1" ht="12.75" customHeight="1">
      <c r="A19" s="145">
        <v>7</v>
      </c>
      <c r="B19" s="452">
        <v>75</v>
      </c>
      <c r="C19" s="267">
        <f>IF($E19="","",VLOOKUP($E19,'55elő'!$A$7:$O$22,15))</f>
        <v>0</v>
      </c>
      <c r="D19" s="267" t="str">
        <f>IF($E19="","",VLOOKUP($E19,'55elő'!$A$7:$O$22,5))</f>
        <v>620826</v>
      </c>
      <c r="E19" s="134">
        <v>10</v>
      </c>
      <c r="F19" s="153" t="str">
        <f>UPPER(IF($E19="","",VLOOKUP($E19,'55elő'!$A$7:$O$22,2)))</f>
        <v>CZINEGE</v>
      </c>
      <c r="G19" s="153" t="str">
        <f>IF($E19="","",VLOOKUP($E19,'55elő'!$A$7:$O$22,3))</f>
        <v>István</v>
      </c>
      <c r="H19" s="153"/>
      <c r="I19" s="153">
        <f>IF($E19="","",VLOOKUP($E19,'55elő'!$A$7:$O$22,4))</f>
        <v>0</v>
      </c>
      <c r="J19" s="137"/>
      <c r="K19" s="136"/>
      <c r="L19" s="161"/>
      <c r="M19" s="136" t="s">
        <v>231</v>
      </c>
      <c r="N19" s="160"/>
      <c r="O19" s="160"/>
      <c r="P19" s="162"/>
      <c r="Q19" s="141"/>
      <c r="R19" s="142"/>
      <c r="S19" s="143"/>
      <c r="Y19" s="374"/>
      <c r="Z19" s="374"/>
      <c r="AA19" s="389" t="s">
        <v>85</v>
      </c>
      <c r="AB19" s="390">
        <v>60</v>
      </c>
      <c r="AC19" s="390">
        <v>40</v>
      </c>
      <c r="AD19" s="390">
        <v>25</v>
      </c>
      <c r="AE19" s="390">
        <v>15</v>
      </c>
      <c r="AF19" s="390">
        <v>8</v>
      </c>
      <c r="AG19" s="390">
        <v>4</v>
      </c>
      <c r="AH19" s="390">
        <v>2</v>
      </c>
      <c r="AI19" s="373"/>
      <c r="AJ19" s="373"/>
      <c r="AK19" s="373"/>
    </row>
    <row r="20" spans="1:37" s="34" customFormat="1" ht="12.75" customHeight="1">
      <c r="A20" s="145"/>
      <c r="B20" s="453"/>
      <c r="C20" s="276"/>
      <c r="D20" s="276"/>
      <c r="E20" s="146"/>
      <c r="F20" s="147"/>
      <c r="G20" s="147"/>
      <c r="H20" s="148"/>
      <c r="I20" s="408" t="s">
        <v>0</v>
      </c>
      <c r="J20" s="150" t="s">
        <v>205</v>
      </c>
      <c r="K20" s="151" t="str">
        <f>UPPER(IF(OR(J20="a",J20="as"),F19,IF(OR(J20="b",J20="bs"),F21,)))</f>
        <v>CZINEGE</v>
      </c>
      <c r="L20" s="163"/>
      <c r="M20" s="136"/>
      <c r="N20" s="160"/>
      <c r="O20" s="160"/>
      <c r="P20" s="162"/>
      <c r="Q20" s="141"/>
      <c r="R20" s="142"/>
      <c r="S20" s="143"/>
      <c r="Y20" s="374"/>
      <c r="Z20" s="374"/>
      <c r="AA20" s="389" t="s">
        <v>86</v>
      </c>
      <c r="AB20" s="390">
        <v>40</v>
      </c>
      <c r="AC20" s="390">
        <v>25</v>
      </c>
      <c r="AD20" s="390">
        <v>15</v>
      </c>
      <c r="AE20" s="390">
        <v>8</v>
      </c>
      <c r="AF20" s="390">
        <v>4</v>
      </c>
      <c r="AG20" s="390">
        <v>2</v>
      </c>
      <c r="AH20" s="390">
        <v>1</v>
      </c>
      <c r="AI20" s="373"/>
      <c r="AJ20" s="373"/>
      <c r="AK20" s="373"/>
    </row>
    <row r="21" spans="1:37" s="34" customFormat="1" ht="12.75" customHeight="1">
      <c r="A21" s="145">
        <v>8</v>
      </c>
      <c r="B21" s="452">
        <v>15</v>
      </c>
      <c r="C21" s="267">
        <f>IF($E21="","",VLOOKUP($E21,'55elő'!$A$7:$O$22,15))</f>
        <v>0</v>
      </c>
      <c r="D21" s="267" t="str">
        <f>IF($E21="","",VLOOKUP($E21,'55elő'!$A$7:$O$22,5))</f>
        <v>650717</v>
      </c>
      <c r="E21" s="134">
        <v>8</v>
      </c>
      <c r="F21" s="153" t="str">
        <f>UPPER(IF($E21="","",VLOOKUP($E21,'55elő'!$A$7:$O$22,2)))</f>
        <v>REMECZ</v>
      </c>
      <c r="G21" s="153" t="str">
        <f>IF($E21="","",VLOOKUP($E21,'55elő'!$A$7:$O$22,3))</f>
        <v>Zoltán</v>
      </c>
      <c r="H21" s="153"/>
      <c r="I21" s="153">
        <f>IF($E21="","",VLOOKUP($E21,'55elő'!$A$7:$O$22,4))</f>
        <v>0</v>
      </c>
      <c r="J21" s="164"/>
      <c r="K21" s="136" t="s">
        <v>230</v>
      </c>
      <c r="L21" s="136"/>
      <c r="M21" s="136"/>
      <c r="N21" s="160"/>
      <c r="O21" s="160"/>
      <c r="P21" s="162"/>
      <c r="Q21" s="141"/>
      <c r="R21" s="142"/>
      <c r="S21" s="143"/>
      <c r="Y21" s="374"/>
      <c r="Z21" s="374"/>
      <c r="AA21" s="389" t="s">
        <v>87</v>
      </c>
      <c r="AB21" s="390">
        <v>25</v>
      </c>
      <c r="AC21" s="390">
        <v>15</v>
      </c>
      <c r="AD21" s="390">
        <v>10</v>
      </c>
      <c r="AE21" s="390">
        <v>6</v>
      </c>
      <c r="AF21" s="390">
        <v>3</v>
      </c>
      <c r="AG21" s="390">
        <v>1</v>
      </c>
      <c r="AH21" s="390">
        <v>0</v>
      </c>
      <c r="AI21" s="373"/>
      <c r="AJ21" s="373"/>
      <c r="AK21" s="373"/>
    </row>
    <row r="22" spans="1:37" s="34" customFormat="1" ht="12.75" customHeight="1">
      <c r="A22" s="145"/>
      <c r="B22" s="453"/>
      <c r="C22" s="276"/>
      <c r="D22" s="276"/>
      <c r="E22" s="146"/>
      <c r="F22" s="165"/>
      <c r="G22" s="165"/>
      <c r="H22" s="169"/>
      <c r="I22" s="165"/>
      <c r="J22" s="157"/>
      <c r="K22" s="136"/>
      <c r="L22" s="136"/>
      <c r="M22" s="136"/>
      <c r="N22" s="160"/>
      <c r="O22" s="149" t="s">
        <v>0</v>
      </c>
      <c r="P22" s="158" t="s">
        <v>205</v>
      </c>
      <c r="Q22" s="151" t="s">
        <v>240</v>
      </c>
      <c r="R22" s="159"/>
      <c r="S22" s="143"/>
      <c r="Y22" s="374"/>
      <c r="Z22" s="374"/>
      <c r="AA22" s="389" t="s">
        <v>88</v>
      </c>
      <c r="AB22" s="390">
        <v>15</v>
      </c>
      <c r="AC22" s="390">
        <v>10</v>
      </c>
      <c r="AD22" s="390">
        <v>6</v>
      </c>
      <c r="AE22" s="390">
        <v>3</v>
      </c>
      <c r="AF22" s="390">
        <v>1</v>
      </c>
      <c r="AG22" s="390">
        <v>0</v>
      </c>
      <c r="AH22" s="390">
        <v>0</v>
      </c>
      <c r="AI22" s="373"/>
      <c r="AJ22" s="373"/>
      <c r="AK22" s="373"/>
    </row>
    <row r="23" spans="1:37" s="34" customFormat="1" ht="12.75" customHeight="1">
      <c r="A23" s="145">
        <v>9</v>
      </c>
      <c r="B23" s="452">
        <f>IF($E23="","",VLOOKUP($E23,'55elő'!$A$7:$O$22,14))</f>
      </c>
      <c r="C23" s="267">
        <f>IF($E23="","",VLOOKUP($E23,'55elő'!$A$7:$O$22,15))</f>
      </c>
      <c r="D23" s="267">
        <f>IF($E23="","",VLOOKUP($E23,'55elő'!$A$7:$O$22,5))</f>
      </c>
      <c r="E23" s="134"/>
      <c r="F23" s="153" t="s">
        <v>206</v>
      </c>
      <c r="G23" s="153">
        <f>IF($E23="","",VLOOKUP($E23,'55elő'!$A$7:$O$22,3))</f>
      </c>
      <c r="H23" s="153"/>
      <c r="I23" s="153">
        <f>IF($E23="","",VLOOKUP($E23,'55elő'!$A$7:$O$22,4))</f>
      </c>
      <c r="J23" s="137"/>
      <c r="K23" s="136"/>
      <c r="L23" s="136"/>
      <c r="M23" s="136"/>
      <c r="N23" s="160"/>
      <c r="O23" s="136"/>
      <c r="P23" s="162"/>
      <c r="Q23" s="136" t="s">
        <v>241</v>
      </c>
      <c r="R23" s="160"/>
      <c r="S23" s="143"/>
      <c r="Y23" s="374"/>
      <c r="Z23" s="374"/>
      <c r="AA23" s="389" t="s">
        <v>89</v>
      </c>
      <c r="AB23" s="390">
        <v>10</v>
      </c>
      <c r="AC23" s="390">
        <v>6</v>
      </c>
      <c r="AD23" s="390">
        <v>3</v>
      </c>
      <c r="AE23" s="390">
        <v>1</v>
      </c>
      <c r="AF23" s="390">
        <v>0</v>
      </c>
      <c r="AG23" s="390">
        <v>0</v>
      </c>
      <c r="AH23" s="390">
        <v>0</v>
      </c>
      <c r="AI23" s="373"/>
      <c r="AJ23" s="373"/>
      <c r="AK23" s="373"/>
    </row>
    <row r="24" spans="1:37" s="34" customFormat="1" ht="12.75" customHeight="1">
      <c r="A24" s="145"/>
      <c r="B24" s="453"/>
      <c r="C24" s="276"/>
      <c r="D24" s="276"/>
      <c r="E24" s="146"/>
      <c r="F24" s="147"/>
      <c r="G24" s="147"/>
      <c r="H24" s="148"/>
      <c r="I24" s="408" t="s">
        <v>0</v>
      </c>
      <c r="J24" s="150" t="s">
        <v>204</v>
      </c>
      <c r="K24" s="151" t="str">
        <f>UPPER(IF(OR(J24="a",J24="as"),F23,IF(OR(J24="b",J24="bs"),F25,)))</f>
        <v>REMÉNYI</v>
      </c>
      <c r="L24" s="151"/>
      <c r="M24" s="136"/>
      <c r="N24" s="160"/>
      <c r="O24" s="160"/>
      <c r="P24" s="162"/>
      <c r="Q24" s="141"/>
      <c r="R24" s="142"/>
      <c r="S24" s="143"/>
      <c r="Y24" s="374"/>
      <c r="Z24" s="374"/>
      <c r="AA24" s="389" t="s">
        <v>90</v>
      </c>
      <c r="AB24" s="390">
        <v>6</v>
      </c>
      <c r="AC24" s="390">
        <v>3</v>
      </c>
      <c r="AD24" s="390">
        <v>1</v>
      </c>
      <c r="AE24" s="390">
        <v>0</v>
      </c>
      <c r="AF24" s="390">
        <v>0</v>
      </c>
      <c r="AG24" s="390">
        <v>0</v>
      </c>
      <c r="AH24" s="390">
        <v>0</v>
      </c>
      <c r="AI24" s="373"/>
      <c r="AJ24" s="373"/>
      <c r="AK24" s="373"/>
    </row>
    <row r="25" spans="1:37" s="34" customFormat="1" ht="12.75" customHeight="1">
      <c r="A25" s="145">
        <v>10</v>
      </c>
      <c r="B25" s="452">
        <f>IF($E25="","",VLOOKUP($E25,'55elő'!$A$7:$O$22,14))</f>
        <v>0</v>
      </c>
      <c r="C25" s="267">
        <f>IF($E25="","",VLOOKUP($E25,'55elő'!$A$7:$O$22,15))</f>
        <v>0</v>
      </c>
      <c r="D25" s="267">
        <f>IF($E25="","",VLOOKUP($E25,'55elő'!$A$7:$O$22,5))</f>
        <v>0</v>
      </c>
      <c r="E25" s="134">
        <v>11</v>
      </c>
      <c r="F25" s="153" t="str">
        <f>UPPER(IF($E25="","",VLOOKUP($E25,'55elő'!$A$7:$O$22,2)))</f>
        <v>REMÉNYI</v>
      </c>
      <c r="G25" s="153" t="str">
        <f>IF($E25="","",VLOOKUP($E25,'55elő'!$A$7:$O$22,3))</f>
        <v>Béla</v>
      </c>
      <c r="H25" s="153"/>
      <c r="I25" s="153">
        <f>IF($E25="","",VLOOKUP($E25,'55elő'!$A$7:$O$22,4))</f>
        <v>0</v>
      </c>
      <c r="J25" s="154"/>
      <c r="K25" s="136"/>
      <c r="L25" s="155"/>
      <c r="M25" s="136"/>
      <c r="N25" s="160"/>
      <c r="O25" s="160"/>
      <c r="P25" s="162"/>
      <c r="Q25" s="141"/>
      <c r="R25" s="142"/>
      <c r="S25" s="143"/>
      <c r="Y25" s="374"/>
      <c r="Z25" s="374"/>
      <c r="AA25" s="389" t="s">
        <v>95</v>
      </c>
      <c r="AB25" s="390">
        <v>3</v>
      </c>
      <c r="AC25" s="390">
        <v>2</v>
      </c>
      <c r="AD25" s="390">
        <v>1</v>
      </c>
      <c r="AE25" s="390">
        <v>0</v>
      </c>
      <c r="AF25" s="390">
        <v>0</v>
      </c>
      <c r="AG25" s="390">
        <v>0</v>
      </c>
      <c r="AH25" s="390">
        <v>0</v>
      </c>
      <c r="AI25" s="373"/>
      <c r="AJ25" s="373"/>
      <c r="AK25" s="373"/>
    </row>
    <row r="26" spans="1:41" s="34" customFormat="1" ht="12.75" customHeight="1">
      <c r="A26" s="145"/>
      <c r="B26" s="453"/>
      <c r="C26" s="276"/>
      <c r="D26" s="276"/>
      <c r="E26" s="156"/>
      <c r="F26" s="147"/>
      <c r="G26" s="147"/>
      <c r="H26" s="148"/>
      <c r="I26" s="136"/>
      <c r="J26" s="157"/>
      <c r="K26" s="149" t="s">
        <v>0</v>
      </c>
      <c r="L26" s="158" t="s">
        <v>204</v>
      </c>
      <c r="M26" s="151" t="str">
        <f>UPPER(IF(OR(L26="a",L26="as"),K24,IF(OR(L26="b",L26="bs"),K28,)))</f>
        <v>VARGA</v>
      </c>
      <c r="N26" s="159"/>
      <c r="O26" s="160"/>
      <c r="P26" s="162"/>
      <c r="Q26" s="141"/>
      <c r="R26" s="142"/>
      <c r="S26" s="14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85"/>
      <c r="AM26" s="385"/>
      <c r="AN26" s="385"/>
      <c r="AO26" s="385"/>
    </row>
    <row r="27" spans="1:41" s="34" customFormat="1" ht="12.75" customHeight="1">
      <c r="A27" s="145">
        <v>11</v>
      </c>
      <c r="B27" s="452">
        <f>IF($E27="","",VLOOKUP($E27,'55elő'!$A$7:$O$22,14))</f>
      </c>
      <c r="C27" s="267">
        <f>IF($E27="","",VLOOKUP($E27,'55elő'!$A$7:$O$22,15))</f>
      </c>
      <c r="D27" s="267">
        <f>IF($E27="","",VLOOKUP($E27,'55elő'!$A$7:$O$22,5))</f>
      </c>
      <c r="E27" s="134"/>
      <c r="F27" s="153" t="s">
        <v>206</v>
      </c>
      <c r="G27" s="153">
        <f>IF($E27="","",VLOOKUP($E27,'55elő'!$A$7:$O$22,3))</f>
      </c>
      <c r="H27" s="153"/>
      <c r="I27" s="153">
        <f>IF($E27="","",VLOOKUP($E27,'55elő'!$A$7:$O$22,4))</f>
      </c>
      <c r="J27" s="137"/>
      <c r="K27" s="136"/>
      <c r="L27" s="161"/>
      <c r="M27" s="136" t="s">
        <v>214</v>
      </c>
      <c r="N27" s="162"/>
      <c r="O27" s="160"/>
      <c r="P27" s="162"/>
      <c r="Q27" s="141"/>
      <c r="R27" s="142"/>
      <c r="S27" s="14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85"/>
      <c r="AM27" s="385"/>
      <c r="AN27" s="385"/>
      <c r="AO27" s="385"/>
    </row>
    <row r="28" spans="1:41" s="34" customFormat="1" ht="12.75" customHeight="1">
      <c r="A28" s="170"/>
      <c r="B28" s="453"/>
      <c r="C28" s="276"/>
      <c r="D28" s="276"/>
      <c r="E28" s="156"/>
      <c r="F28" s="147"/>
      <c r="G28" s="147"/>
      <c r="H28" s="148"/>
      <c r="I28" s="408" t="s">
        <v>0</v>
      </c>
      <c r="J28" s="150" t="s">
        <v>204</v>
      </c>
      <c r="K28" s="151" t="str">
        <f>UPPER(IF(OR(J28="a",J28="as"),F27,IF(OR(J28="b",J28="bs"),F29,)))</f>
        <v>VARGA</v>
      </c>
      <c r="L28" s="163"/>
      <c r="M28" s="136"/>
      <c r="N28" s="162"/>
      <c r="O28" s="160"/>
      <c r="P28" s="162"/>
      <c r="Q28" s="141"/>
      <c r="R28" s="142"/>
      <c r="S28" s="143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</row>
    <row r="29" spans="1:41" s="34" customFormat="1" ht="12.75" customHeight="1">
      <c r="A29" s="133">
        <v>12</v>
      </c>
      <c r="B29" s="452">
        <v>35</v>
      </c>
      <c r="C29" s="267">
        <f>IF($E29="","",VLOOKUP($E29,'55elő'!$A$7:$O$22,15))</f>
        <v>3</v>
      </c>
      <c r="D29" s="267" t="str">
        <f>IF($E29="","",VLOOKUP($E29,'55elő'!$A$7:$O$22,5))</f>
        <v>641115</v>
      </c>
      <c r="E29" s="134">
        <v>3</v>
      </c>
      <c r="F29" s="135" t="str">
        <f>UPPER(IF($E29="","",VLOOKUP($E29,'55elő'!$A$7:$O$22,2)))</f>
        <v>VARGA</v>
      </c>
      <c r="G29" s="135" t="str">
        <f>IF($E29="","",VLOOKUP($E29,'55elő'!$A$7:$O$22,3))</f>
        <v>István</v>
      </c>
      <c r="H29" s="135"/>
      <c r="I29" s="135">
        <f>IF($E29="","",VLOOKUP($E29,'55elő'!$A$7:$O$22,4))</f>
        <v>0</v>
      </c>
      <c r="J29" s="164"/>
      <c r="K29" s="136"/>
      <c r="L29" s="136"/>
      <c r="M29" s="136"/>
      <c r="N29" s="162"/>
      <c r="O29" s="160"/>
      <c r="P29" s="162"/>
      <c r="Q29" s="141"/>
      <c r="R29" s="142"/>
      <c r="S29" s="143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</row>
    <row r="30" spans="1:37" s="34" customFormat="1" ht="12.75" customHeight="1">
      <c r="A30" s="145"/>
      <c r="B30" s="453"/>
      <c r="C30" s="276"/>
      <c r="D30" s="276"/>
      <c r="E30" s="156"/>
      <c r="F30" s="136"/>
      <c r="G30" s="136"/>
      <c r="H30" s="66"/>
      <c r="I30" s="165"/>
      <c r="J30" s="157"/>
      <c r="K30" s="136"/>
      <c r="L30" s="136"/>
      <c r="M30" s="149" t="s">
        <v>0</v>
      </c>
      <c r="N30" s="158" t="s">
        <v>204</v>
      </c>
      <c r="O30" s="151" t="str">
        <f>UPPER(IF(OR(N30="a",N30="as"),M26,IF(OR(N30="b",N30="bs"),M34,)))</f>
        <v>VIZI</v>
      </c>
      <c r="P30" s="168"/>
      <c r="Q30" s="141"/>
      <c r="R30" s="142"/>
      <c r="S30" s="143"/>
      <c r="AI30" s="385"/>
      <c r="AJ30" s="385"/>
      <c r="AK30" s="385"/>
    </row>
    <row r="31" spans="1:37" s="34" customFormat="1" ht="12.75" customHeight="1">
      <c r="A31" s="145">
        <v>13</v>
      </c>
      <c r="B31" s="452">
        <v>15</v>
      </c>
      <c r="C31" s="267">
        <f>IF($E31="","",VLOOKUP($E31,'55elő'!$A$7:$O$22,15))</f>
        <v>0</v>
      </c>
      <c r="D31" s="267">
        <f>IF($E31="","",VLOOKUP($E31,'55elő'!$A$7:$O$22,5))</f>
        <v>0</v>
      </c>
      <c r="E31" s="134">
        <v>5</v>
      </c>
      <c r="F31" s="153" t="str">
        <f>UPPER(IF($E31="","",VLOOKUP($E31,'55elő'!$A$7:$O$22,2)))</f>
        <v>MATÉCSA</v>
      </c>
      <c r="G31" s="153" t="str">
        <f>IF($E31="","",VLOOKUP($E31,'55elő'!$A$7:$O$22,3))</f>
        <v>Zoltán</v>
      </c>
      <c r="H31" s="153"/>
      <c r="I31" s="153">
        <f>IF($E31="","",VLOOKUP($E31,'55elő'!$A$7:$O$22,4))</f>
        <v>0</v>
      </c>
      <c r="J31" s="166"/>
      <c r="K31" s="136"/>
      <c r="L31" s="136"/>
      <c r="M31" s="136"/>
      <c r="N31" s="162"/>
      <c r="O31" s="136" t="s">
        <v>232</v>
      </c>
      <c r="P31" s="160"/>
      <c r="Q31" s="141"/>
      <c r="R31" s="142"/>
      <c r="S31" s="143"/>
      <c r="AI31" s="385"/>
      <c r="AJ31" s="385"/>
      <c r="AK31" s="385"/>
    </row>
    <row r="32" spans="1:37" s="34" customFormat="1" ht="12.75" customHeight="1">
      <c r="A32" s="145"/>
      <c r="B32" s="453"/>
      <c r="C32" s="276"/>
      <c r="D32" s="276"/>
      <c r="E32" s="156"/>
      <c r="F32" s="147"/>
      <c r="G32" s="147"/>
      <c r="H32" s="148"/>
      <c r="I32" s="149" t="s">
        <v>0</v>
      </c>
      <c r="J32" s="150" t="s">
        <v>204</v>
      </c>
      <c r="K32" s="151" t="str">
        <f>UPPER(IF(OR(J32="a",J32="as"),F31,IF(OR(J32="b",J32="bs"),F33,)))</f>
        <v>VIZI</v>
      </c>
      <c r="L32" s="151"/>
      <c r="M32" s="136"/>
      <c r="N32" s="162"/>
      <c r="O32" s="160"/>
      <c r="P32" s="160"/>
      <c r="Q32" s="141"/>
      <c r="R32" s="142"/>
      <c r="S32" s="143"/>
      <c r="AI32" s="385"/>
      <c r="AJ32" s="385"/>
      <c r="AK32" s="385"/>
    </row>
    <row r="33" spans="1:37" s="34" customFormat="1" ht="12.75" customHeight="1">
      <c r="A33" s="145">
        <v>14</v>
      </c>
      <c r="B33" s="452">
        <v>50</v>
      </c>
      <c r="C33" s="267">
        <f>IF($E33="","",VLOOKUP($E33,'55elő'!$A$7:$O$22,15))</f>
        <v>0</v>
      </c>
      <c r="D33" s="267" t="str">
        <f>IF($E33="","",VLOOKUP($E33,'55elő'!$A$7:$O$22,5))</f>
        <v>560907</v>
      </c>
      <c r="E33" s="134">
        <v>7</v>
      </c>
      <c r="F33" s="153" t="str">
        <f>UPPER(IF($E33="","",VLOOKUP($E33,'55elő'!$A$7:$O$22,2)))</f>
        <v>VIZI</v>
      </c>
      <c r="G33" s="153" t="str">
        <f>IF($E33="","",VLOOKUP($E33,'55elő'!$A$7:$O$22,3))</f>
        <v>Ferenc</v>
      </c>
      <c r="H33" s="153"/>
      <c r="I33" s="153">
        <f>IF($E33="","",VLOOKUP($E33,'55elő'!$A$7:$O$22,4))</f>
        <v>0</v>
      </c>
      <c r="J33" s="154"/>
      <c r="K33" s="136" t="s">
        <v>217</v>
      </c>
      <c r="L33" s="155"/>
      <c r="M33" s="136"/>
      <c r="N33" s="162"/>
      <c r="O33" s="160"/>
      <c r="P33" s="160"/>
      <c r="Q33" s="141"/>
      <c r="R33" s="142"/>
      <c r="S33" s="143"/>
      <c r="AI33" s="385"/>
      <c r="AJ33" s="385"/>
      <c r="AK33" s="385"/>
    </row>
    <row r="34" spans="1:37" s="34" customFormat="1" ht="12.75" customHeight="1">
      <c r="A34" s="145"/>
      <c r="B34" s="453"/>
      <c r="C34" s="276"/>
      <c r="D34" s="276"/>
      <c r="E34" s="156"/>
      <c r="F34" s="147"/>
      <c r="G34" s="147"/>
      <c r="H34" s="148"/>
      <c r="I34" s="136"/>
      <c r="J34" s="157"/>
      <c r="K34" s="149" t="s">
        <v>0</v>
      </c>
      <c r="L34" s="158" t="s">
        <v>205</v>
      </c>
      <c r="M34" s="151" t="str">
        <f>UPPER(IF(OR(L34="a",L34="as"),K32,IF(OR(L34="b",L34="bs"),K36,)))</f>
        <v>VIZI</v>
      </c>
      <c r="N34" s="168"/>
      <c r="O34" s="160"/>
      <c r="P34" s="160"/>
      <c r="Q34" s="141"/>
      <c r="R34" s="142"/>
      <c r="S34" s="143"/>
      <c r="AI34" s="385"/>
      <c r="AJ34" s="385"/>
      <c r="AK34" s="385"/>
    </row>
    <row r="35" spans="1:37" s="34" customFormat="1" ht="12.75" customHeight="1">
      <c r="A35" s="145">
        <v>15</v>
      </c>
      <c r="B35" s="452">
        <f>IF($E35="","",VLOOKUP($E35,'55elő'!$A$7:$O$22,14))</f>
      </c>
      <c r="C35" s="267">
        <f>IF($E35="","",VLOOKUP($E35,'55elő'!$A$7:$O$22,15))</f>
      </c>
      <c r="D35" s="267">
        <f>IF($E35="","",VLOOKUP($E35,'55elő'!$A$7:$O$22,5))</f>
      </c>
      <c r="E35" s="134"/>
      <c r="F35" s="153" t="s">
        <v>206</v>
      </c>
      <c r="G35" s="153">
        <f>IF($E35="","",VLOOKUP($E35,'55elő'!$A$7:$O$22,3))</f>
      </c>
      <c r="H35" s="153"/>
      <c r="I35" s="153">
        <f>IF($E35="","",VLOOKUP($E35,'55elő'!$A$7:$O$22,4))</f>
      </c>
      <c r="J35" s="137"/>
      <c r="K35" s="136"/>
      <c r="L35" s="161"/>
      <c r="M35" s="136" t="s">
        <v>214</v>
      </c>
      <c r="N35" s="160"/>
      <c r="O35" s="160"/>
      <c r="P35" s="160"/>
      <c r="Q35" s="141"/>
      <c r="R35" s="142"/>
      <c r="S35" s="143"/>
      <c r="AI35" s="385"/>
      <c r="AJ35" s="385"/>
      <c r="AK35" s="385"/>
    </row>
    <row r="36" spans="1:37" s="34" customFormat="1" ht="12.75" customHeight="1">
      <c r="A36" s="145"/>
      <c r="B36" s="453"/>
      <c r="C36" s="276"/>
      <c r="D36" s="276"/>
      <c r="E36" s="146"/>
      <c r="F36" s="147"/>
      <c r="G36" s="147"/>
      <c r="H36" s="148"/>
      <c r="I36" s="149" t="s">
        <v>0</v>
      </c>
      <c r="J36" s="150" t="s">
        <v>204</v>
      </c>
      <c r="K36" s="151" t="str">
        <f>UPPER(IF(OR(J36="a",J36="as"),F35,IF(OR(J36="b",J36="bs"),F37,)))</f>
        <v>DOBOSI</v>
      </c>
      <c r="L36" s="163"/>
      <c r="M36" s="136"/>
      <c r="N36" s="160"/>
      <c r="O36" s="160"/>
      <c r="P36" s="160"/>
      <c r="Q36" s="141"/>
      <c r="R36" s="142"/>
      <c r="S36" s="143"/>
      <c r="AI36" s="385"/>
      <c r="AJ36" s="385"/>
      <c r="AK36" s="385"/>
    </row>
    <row r="37" spans="1:37" s="34" customFormat="1" ht="12.75" customHeight="1">
      <c r="A37" s="133">
        <v>16</v>
      </c>
      <c r="B37" s="452">
        <f>IF($E37="","",VLOOKUP($E37,'55elő'!$A$7:$O$22,14))</f>
        <v>0</v>
      </c>
      <c r="C37" s="267">
        <f>IF($E37="","",VLOOKUP($E37,'55elő'!$A$7:$O$22,15))</f>
        <v>2</v>
      </c>
      <c r="D37" s="267" t="str">
        <f>IF($E37="","",VLOOKUP($E37,'55elő'!$A$7:$O$22,5))</f>
        <v>651031</v>
      </c>
      <c r="E37" s="134">
        <v>2</v>
      </c>
      <c r="F37" s="135" t="str">
        <f>UPPER(IF($E37="","",VLOOKUP($E37,'55elő'!$A$7:$O$22,2)))</f>
        <v>DOBOSI</v>
      </c>
      <c r="G37" s="135" t="str">
        <f>IF($E37="","",VLOOKUP($E37,'55elő'!$A$7:$O$22,3))</f>
        <v>Csaba</v>
      </c>
      <c r="H37" s="153"/>
      <c r="I37" s="135">
        <f>IF($E37="","",VLOOKUP($E37,'55elő'!$A$7:$O$22,4))</f>
        <v>0</v>
      </c>
      <c r="J37" s="164"/>
      <c r="K37" s="136"/>
      <c r="L37" s="136"/>
      <c r="M37" s="136"/>
      <c r="N37" s="160"/>
      <c r="O37" s="160"/>
      <c r="P37" s="160"/>
      <c r="Q37" s="141"/>
      <c r="R37" s="142"/>
      <c r="S37" s="143"/>
      <c r="AI37" s="385"/>
      <c r="AJ37" s="385"/>
      <c r="AK37" s="385"/>
    </row>
    <row r="38" spans="1:37" s="34" customFormat="1" ht="9" customHeight="1">
      <c r="A38" s="171"/>
      <c r="B38" s="146"/>
      <c r="C38" s="146"/>
      <c r="D38" s="146"/>
      <c r="E38" s="146"/>
      <c r="F38" s="165"/>
      <c r="G38" s="165"/>
      <c r="H38" s="169"/>
      <c r="I38" s="136"/>
      <c r="J38" s="157"/>
      <c r="K38" s="136"/>
      <c r="L38" s="136"/>
      <c r="M38" s="136"/>
      <c r="N38" s="160"/>
      <c r="O38" s="160"/>
      <c r="P38" s="160"/>
      <c r="Q38" s="141"/>
      <c r="R38" s="142"/>
      <c r="S38" s="143"/>
      <c r="AI38" s="385"/>
      <c r="AJ38" s="385"/>
      <c r="AK38" s="385"/>
    </row>
    <row r="39" spans="1:37" s="34" customFormat="1" ht="9" customHeight="1">
      <c r="A39" s="172"/>
      <c r="B39" s="138"/>
      <c r="C39" s="138"/>
      <c r="D39" s="138"/>
      <c r="E39" s="146"/>
      <c r="F39" s="138"/>
      <c r="G39" s="138"/>
      <c r="H39" s="138"/>
      <c r="I39" s="138"/>
      <c r="J39" s="146"/>
      <c r="K39" s="138"/>
      <c r="L39" s="138"/>
      <c r="M39" s="138"/>
      <c r="N39" s="173"/>
      <c r="O39" s="173"/>
      <c r="P39" s="173"/>
      <c r="Q39" s="141"/>
      <c r="R39" s="142"/>
      <c r="S39" s="143"/>
      <c r="AI39" s="385"/>
      <c r="AJ39" s="385"/>
      <c r="AK39" s="385"/>
    </row>
    <row r="40" spans="1:37" s="34" customFormat="1" ht="9" customHeight="1">
      <c r="A40" s="171"/>
      <c r="B40" s="146"/>
      <c r="C40" s="146"/>
      <c r="D40" s="146"/>
      <c r="E40" s="146"/>
      <c r="F40" s="138"/>
      <c r="G40" s="138"/>
      <c r="I40" s="138"/>
      <c r="J40" s="146"/>
      <c r="K40" s="138"/>
      <c r="L40" s="138"/>
      <c r="M40" s="174"/>
      <c r="N40" s="146"/>
      <c r="O40" s="138"/>
      <c r="P40" s="173"/>
      <c r="Q40" s="141"/>
      <c r="R40" s="142"/>
      <c r="S40" s="143"/>
      <c r="AI40" s="385"/>
      <c r="AJ40" s="385"/>
      <c r="AK40" s="385"/>
    </row>
    <row r="41" spans="1:37" s="34" customFormat="1" ht="9" customHeight="1">
      <c r="A41" s="171"/>
      <c r="B41" s="138"/>
      <c r="C41" s="138"/>
      <c r="D41" s="138"/>
      <c r="E41" s="146"/>
      <c r="F41" s="138"/>
      <c r="G41" s="138"/>
      <c r="H41" s="138"/>
      <c r="I41" s="138"/>
      <c r="J41" s="146"/>
      <c r="K41" s="138"/>
      <c r="L41" s="138"/>
      <c r="M41" s="138"/>
      <c r="N41" s="173"/>
      <c r="O41" s="138"/>
      <c r="P41" s="173"/>
      <c r="Q41" s="141"/>
      <c r="R41" s="142"/>
      <c r="S41" s="143"/>
      <c r="AI41" s="385"/>
      <c r="AJ41" s="385"/>
      <c r="AK41" s="385"/>
    </row>
    <row r="42" spans="1:37" s="34" customFormat="1" ht="9" customHeight="1">
      <c r="A42" s="171"/>
      <c r="B42" s="146"/>
      <c r="C42" s="146"/>
      <c r="D42" s="146"/>
      <c r="E42" s="146"/>
      <c r="F42" s="138"/>
      <c r="G42" s="138"/>
      <c r="I42" s="174"/>
      <c r="J42" s="146"/>
      <c r="K42" s="138"/>
      <c r="L42" s="138"/>
      <c r="M42" s="138"/>
      <c r="N42" s="173"/>
      <c r="O42" s="173"/>
      <c r="P42" s="173"/>
      <c r="Q42" s="141"/>
      <c r="R42" s="142"/>
      <c r="S42" s="143"/>
      <c r="AI42" s="385"/>
      <c r="AJ42" s="385"/>
      <c r="AK42" s="385"/>
    </row>
    <row r="43" spans="1:37" s="34" customFormat="1" ht="9" customHeight="1">
      <c r="A43" s="171"/>
      <c r="B43" s="138"/>
      <c r="C43" s="138"/>
      <c r="D43" s="138"/>
      <c r="E43" s="146"/>
      <c r="F43" s="138"/>
      <c r="G43" s="138"/>
      <c r="H43" s="138"/>
      <c r="I43" s="138"/>
      <c r="J43" s="146"/>
      <c r="K43" s="138"/>
      <c r="L43" s="175"/>
      <c r="M43" s="138"/>
      <c r="N43" s="173"/>
      <c r="O43" s="173"/>
      <c r="P43" s="173"/>
      <c r="Q43" s="141"/>
      <c r="R43" s="142"/>
      <c r="S43" s="143"/>
      <c r="AI43" s="385"/>
      <c r="AJ43" s="385"/>
      <c r="AK43" s="385"/>
    </row>
    <row r="44" spans="1:37" s="34" customFormat="1" ht="9" customHeight="1">
      <c r="A44" s="171"/>
      <c r="B44" s="146"/>
      <c r="C44" s="146"/>
      <c r="D44" s="146"/>
      <c r="E44" s="146"/>
      <c r="F44" s="138"/>
      <c r="G44" s="138"/>
      <c r="I44" s="138"/>
      <c r="J44" s="146"/>
      <c r="K44" s="174"/>
      <c r="L44" s="146"/>
      <c r="M44" s="138"/>
      <c r="N44" s="173"/>
      <c r="O44" s="173"/>
      <c r="P44" s="173"/>
      <c r="Q44" s="141"/>
      <c r="R44" s="142"/>
      <c r="S44" s="143"/>
      <c r="AI44" s="385"/>
      <c r="AJ44" s="385"/>
      <c r="AK44" s="385"/>
    </row>
    <row r="45" spans="1:37" s="34" customFormat="1" ht="9" customHeight="1">
      <c r="A45" s="171"/>
      <c r="B45" s="138"/>
      <c r="C45" s="138"/>
      <c r="D45" s="138"/>
      <c r="E45" s="146"/>
      <c r="F45" s="138"/>
      <c r="G45" s="138"/>
      <c r="H45" s="138"/>
      <c r="I45" s="138"/>
      <c r="J45" s="146"/>
      <c r="K45" s="138"/>
      <c r="L45" s="138"/>
      <c r="M45" s="138"/>
      <c r="N45" s="173"/>
      <c r="O45" s="173"/>
      <c r="P45" s="173"/>
      <c r="Q45" s="141"/>
      <c r="R45" s="142"/>
      <c r="S45" s="143"/>
      <c r="AI45" s="385"/>
      <c r="AJ45" s="385"/>
      <c r="AK45" s="385"/>
    </row>
    <row r="46" spans="1:37" s="34" customFormat="1" ht="9" customHeight="1">
      <c r="A46" s="171"/>
      <c r="B46" s="146"/>
      <c r="C46" s="146"/>
      <c r="D46" s="146"/>
      <c r="E46" s="146"/>
      <c r="F46" s="138"/>
      <c r="G46" s="138"/>
      <c r="I46" s="174"/>
      <c r="J46" s="146"/>
      <c r="K46" s="138"/>
      <c r="L46" s="138"/>
      <c r="M46" s="138"/>
      <c r="N46" s="173"/>
      <c r="O46" s="173"/>
      <c r="P46" s="173"/>
      <c r="Q46" s="141"/>
      <c r="R46" s="142"/>
      <c r="S46" s="143"/>
      <c r="AI46" s="385"/>
      <c r="AJ46" s="385"/>
      <c r="AK46" s="385"/>
    </row>
    <row r="47" spans="1:37" s="34" customFormat="1" ht="9" customHeight="1">
      <c r="A47" s="172"/>
      <c r="B47" s="138"/>
      <c r="C47" s="138"/>
      <c r="D47" s="138"/>
      <c r="E47" s="146"/>
      <c r="F47" s="138"/>
      <c r="G47" s="138"/>
      <c r="H47" s="138"/>
      <c r="I47" s="138"/>
      <c r="J47" s="146"/>
      <c r="K47" s="138"/>
      <c r="L47" s="138"/>
      <c r="M47" s="138"/>
      <c r="N47" s="138"/>
      <c r="O47" s="139"/>
      <c r="P47" s="139"/>
      <c r="Q47" s="141"/>
      <c r="R47" s="142"/>
      <c r="S47" s="143"/>
      <c r="AI47" s="385"/>
      <c r="AJ47" s="385"/>
      <c r="AK47" s="385"/>
    </row>
    <row r="48" spans="1:37" s="2" customFormat="1" ht="6.75" customHeight="1">
      <c r="A48" s="176"/>
      <c r="B48" s="176"/>
      <c r="C48" s="176"/>
      <c r="D48" s="176"/>
      <c r="E48" s="176"/>
      <c r="F48" s="177"/>
      <c r="G48" s="177"/>
      <c r="H48" s="177"/>
      <c r="I48" s="177"/>
      <c r="J48" s="178"/>
      <c r="K48" s="179"/>
      <c r="L48" s="180"/>
      <c r="M48" s="179"/>
      <c r="N48" s="180"/>
      <c r="O48" s="179"/>
      <c r="P48" s="180"/>
      <c r="Q48" s="179"/>
      <c r="R48" s="180"/>
      <c r="S48" s="181"/>
      <c r="AI48" s="386"/>
      <c r="AJ48" s="386"/>
      <c r="AK48" s="386"/>
    </row>
    <row r="49" spans="1:37" s="18" customFormat="1" ht="10.5" customHeight="1">
      <c r="A49" s="182" t="s">
        <v>44</v>
      </c>
      <c r="B49" s="183"/>
      <c r="C49" s="183"/>
      <c r="D49" s="271"/>
      <c r="E49" s="184" t="s">
        <v>5</v>
      </c>
      <c r="F49" s="185" t="s">
        <v>46</v>
      </c>
      <c r="G49" s="184"/>
      <c r="H49" s="186"/>
      <c r="I49" s="187"/>
      <c r="J49" s="184" t="s">
        <v>5</v>
      </c>
      <c r="K49" s="185" t="s">
        <v>55</v>
      </c>
      <c r="L49" s="188"/>
      <c r="M49" s="185" t="s">
        <v>56</v>
      </c>
      <c r="N49" s="189"/>
      <c r="O49" s="190" t="s">
        <v>57</v>
      </c>
      <c r="P49" s="190"/>
      <c r="Q49" s="191"/>
      <c r="R49" s="192"/>
      <c r="AI49" s="387"/>
      <c r="AJ49" s="387"/>
      <c r="AK49" s="387"/>
    </row>
    <row r="50" spans="1:37" s="18" customFormat="1" ht="9" customHeight="1">
      <c r="A50" s="272" t="s">
        <v>45</v>
      </c>
      <c r="B50" s="273"/>
      <c r="C50" s="274"/>
      <c r="D50" s="275"/>
      <c r="E50" s="194">
        <v>1</v>
      </c>
      <c r="F50" s="86" t="str">
        <f>IF(E50&gt;$R$57,,UPPER(VLOOKUP(E50,'55elő'!$A$7:$Q$134,2)))</f>
        <v>BARTA</v>
      </c>
      <c r="G50" s="195"/>
      <c r="H50" s="86"/>
      <c r="I50" s="85"/>
      <c r="J50" s="196" t="s">
        <v>6</v>
      </c>
      <c r="K50" s="193"/>
      <c r="L50" s="197"/>
      <c r="M50" s="193"/>
      <c r="N50" s="198"/>
      <c r="O50" s="199" t="s">
        <v>47</v>
      </c>
      <c r="P50" s="200"/>
      <c r="Q50" s="200"/>
      <c r="R50" s="201"/>
      <c r="AI50" s="387"/>
      <c r="AJ50" s="387"/>
      <c r="AK50" s="387"/>
    </row>
    <row r="51" spans="1:37" s="18" customFormat="1" ht="9" customHeight="1">
      <c r="A51" s="206" t="s">
        <v>54</v>
      </c>
      <c r="B51" s="204"/>
      <c r="C51" s="268"/>
      <c r="D51" s="207"/>
      <c r="E51" s="194">
        <v>2</v>
      </c>
      <c r="F51" s="86" t="str">
        <f>IF(E51&gt;$R$57,,UPPER(VLOOKUP(E51,'55elő'!$A$7:$Q$134,2)))</f>
        <v>DOBOSI</v>
      </c>
      <c r="G51" s="195"/>
      <c r="H51" s="86"/>
      <c r="I51" s="85"/>
      <c r="J51" s="196" t="s">
        <v>7</v>
      </c>
      <c r="K51" s="193"/>
      <c r="L51" s="197"/>
      <c r="M51" s="193"/>
      <c r="N51" s="198"/>
      <c r="O51" s="202"/>
      <c r="P51" s="203"/>
      <c r="Q51" s="204"/>
      <c r="R51" s="205"/>
      <c r="AI51" s="387"/>
      <c r="AJ51" s="387"/>
      <c r="AK51" s="387"/>
    </row>
    <row r="52" spans="1:37" s="18" customFormat="1" ht="9" customHeight="1">
      <c r="A52" s="233"/>
      <c r="B52" s="234"/>
      <c r="C52" s="269"/>
      <c r="D52" s="235"/>
      <c r="E52" s="194">
        <v>3</v>
      </c>
      <c r="F52" s="86" t="str">
        <f>IF(E52&gt;$R$57,,UPPER(VLOOKUP(E52,'55elő'!$A$7:$Q$134,2)))</f>
        <v>VARGA</v>
      </c>
      <c r="G52" s="195"/>
      <c r="H52" s="86"/>
      <c r="I52" s="85"/>
      <c r="J52" s="196" t="s">
        <v>8</v>
      </c>
      <c r="K52" s="193"/>
      <c r="L52" s="197"/>
      <c r="M52" s="193"/>
      <c r="N52" s="198"/>
      <c r="O52" s="199" t="s">
        <v>48</v>
      </c>
      <c r="P52" s="200"/>
      <c r="Q52" s="200"/>
      <c r="R52" s="201"/>
      <c r="AI52" s="387"/>
      <c r="AJ52" s="387"/>
      <c r="AK52" s="387"/>
    </row>
    <row r="53" spans="1:37" s="18" customFormat="1" ht="9" customHeight="1">
      <c r="A53" s="208"/>
      <c r="B53" s="264"/>
      <c r="C53" s="264"/>
      <c r="D53" s="209"/>
      <c r="E53" s="194">
        <v>4</v>
      </c>
      <c r="F53" s="86" t="str">
        <f>IF(E53&gt;$R$57,,UPPER(VLOOKUP(E53,'55elő'!$A$7:$Q$134,2)))</f>
        <v>SZIGETI</v>
      </c>
      <c r="G53" s="195"/>
      <c r="H53" s="86"/>
      <c r="I53" s="85"/>
      <c r="J53" s="196" t="s">
        <v>9</v>
      </c>
      <c r="K53" s="193"/>
      <c r="L53" s="197"/>
      <c r="M53" s="193"/>
      <c r="N53" s="198"/>
      <c r="O53" s="193"/>
      <c r="P53" s="197"/>
      <c r="Q53" s="193"/>
      <c r="R53" s="198"/>
      <c r="AI53" s="387"/>
      <c r="AJ53" s="387"/>
      <c r="AK53" s="387"/>
    </row>
    <row r="54" spans="1:37" s="18" customFormat="1" ht="9" customHeight="1">
      <c r="A54" s="221"/>
      <c r="B54" s="236"/>
      <c r="C54" s="236"/>
      <c r="D54" s="270"/>
      <c r="E54" s="194"/>
      <c r="F54" s="86"/>
      <c r="G54" s="195"/>
      <c r="H54" s="86"/>
      <c r="I54" s="85"/>
      <c r="J54" s="196" t="s">
        <v>10</v>
      </c>
      <c r="K54" s="193"/>
      <c r="L54" s="197"/>
      <c r="M54" s="193"/>
      <c r="N54" s="198"/>
      <c r="O54" s="204"/>
      <c r="P54" s="203"/>
      <c r="Q54" s="204"/>
      <c r="R54" s="205"/>
      <c r="AI54" s="387"/>
      <c r="AJ54" s="387"/>
      <c r="AK54" s="387"/>
    </row>
    <row r="55" spans="1:37" s="18" customFormat="1" ht="9" customHeight="1">
      <c r="A55" s="222"/>
      <c r="B55" s="239"/>
      <c r="C55" s="264"/>
      <c r="D55" s="209"/>
      <c r="E55" s="194"/>
      <c r="F55" s="86"/>
      <c r="G55" s="195"/>
      <c r="H55" s="86"/>
      <c r="I55" s="85"/>
      <c r="J55" s="196" t="s">
        <v>11</v>
      </c>
      <c r="K55" s="193"/>
      <c r="L55" s="197"/>
      <c r="M55" s="193"/>
      <c r="N55" s="198"/>
      <c r="O55" s="199" t="s">
        <v>34</v>
      </c>
      <c r="P55" s="200"/>
      <c r="Q55" s="200"/>
      <c r="R55" s="201"/>
      <c r="AI55" s="387"/>
      <c r="AJ55" s="387"/>
      <c r="AK55" s="387"/>
    </row>
    <row r="56" spans="1:37" s="18" customFormat="1" ht="9" customHeight="1">
      <c r="A56" s="222"/>
      <c r="B56" s="239"/>
      <c r="C56" s="265"/>
      <c r="D56" s="231"/>
      <c r="E56" s="194"/>
      <c r="F56" s="86"/>
      <c r="G56" s="195"/>
      <c r="H56" s="86"/>
      <c r="I56" s="85"/>
      <c r="J56" s="196" t="s">
        <v>12</v>
      </c>
      <c r="K56" s="193"/>
      <c r="L56" s="197"/>
      <c r="M56" s="193"/>
      <c r="N56" s="198"/>
      <c r="O56" s="193"/>
      <c r="P56" s="197"/>
      <c r="Q56" s="193"/>
      <c r="R56" s="198"/>
      <c r="AI56" s="387"/>
      <c r="AJ56" s="387"/>
      <c r="AK56" s="387"/>
    </row>
    <row r="57" spans="1:37" s="18" customFormat="1" ht="9" customHeight="1">
      <c r="A57" s="223"/>
      <c r="B57" s="220"/>
      <c r="C57" s="266"/>
      <c r="D57" s="232"/>
      <c r="E57" s="210"/>
      <c r="F57" s="211"/>
      <c r="G57" s="212"/>
      <c r="H57" s="211"/>
      <c r="I57" s="213"/>
      <c r="J57" s="214" t="s">
        <v>13</v>
      </c>
      <c r="K57" s="204"/>
      <c r="L57" s="203"/>
      <c r="M57" s="204"/>
      <c r="N57" s="205"/>
      <c r="O57" s="204" t="str">
        <f>R4</f>
        <v>Kádár László</v>
      </c>
      <c r="P57" s="203"/>
      <c r="Q57" s="204"/>
      <c r="R57" s="215">
        <f>MIN(4,'55elő'!Q5)</f>
        <v>4</v>
      </c>
      <c r="AI57" s="387"/>
      <c r="AJ57" s="387"/>
      <c r="AK57" s="387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B7" sqref="B7:E10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409" customWidth="1"/>
    <col min="6" max="6" width="6.140625" style="93" hidden="1" customWidth="1"/>
    <col min="7" max="7" width="31.421875" style="93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2" t="str">
        <f>Altalanos!$A$6</f>
        <v>Szentes Béla Emlékverseny 2020</v>
      </c>
      <c r="B1" s="87"/>
      <c r="C1" s="87"/>
      <c r="D1" s="237"/>
      <c r="E1" s="260" t="s">
        <v>53</v>
      </c>
      <c r="F1" s="249"/>
      <c r="G1" s="250"/>
      <c r="H1" s="251"/>
      <c r="I1" s="251"/>
      <c r="J1" s="252"/>
      <c r="K1" s="252"/>
      <c r="L1" s="252"/>
      <c r="M1" s="252"/>
      <c r="N1" s="252"/>
      <c r="O1" s="252"/>
      <c r="P1" s="252"/>
      <c r="Q1" s="253"/>
    </row>
    <row r="2" spans="2:17" ht="13.5" thickBot="1">
      <c r="B2" s="89" t="s">
        <v>52</v>
      </c>
      <c r="C2" s="420" t="str">
        <f>Altalanos!$D$8</f>
        <v>Fe60+</v>
      </c>
      <c r="D2" s="106"/>
      <c r="E2" s="260" t="s">
        <v>35</v>
      </c>
      <c r="F2" s="94"/>
      <c r="G2" s="94"/>
      <c r="H2" s="400"/>
      <c r="I2" s="400"/>
      <c r="J2" s="88"/>
      <c r="K2" s="88"/>
      <c r="L2" s="88"/>
      <c r="M2" s="88"/>
      <c r="N2" s="100"/>
      <c r="O2" s="82"/>
      <c r="P2" s="82"/>
      <c r="Q2" s="100"/>
    </row>
    <row r="3" spans="1:17" s="2" customFormat="1" ht="13.5" thickBot="1">
      <c r="A3" s="393" t="s">
        <v>51</v>
      </c>
      <c r="B3" s="398"/>
      <c r="C3" s="398"/>
      <c r="D3" s="398"/>
      <c r="E3" s="398"/>
      <c r="F3" s="398"/>
      <c r="G3" s="398"/>
      <c r="H3" s="398"/>
      <c r="I3" s="399"/>
      <c r="J3" s="101"/>
      <c r="K3" s="107"/>
      <c r="L3" s="107"/>
      <c r="M3" s="107"/>
      <c r="N3" s="291" t="s">
        <v>34</v>
      </c>
      <c r="O3" s="102"/>
      <c r="P3" s="108"/>
      <c r="Q3" s="261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09"/>
      <c r="H4" s="411" t="s">
        <v>31</v>
      </c>
      <c r="I4" s="405"/>
      <c r="J4" s="110"/>
      <c r="K4" s="111"/>
      <c r="L4" s="111"/>
      <c r="M4" s="111"/>
      <c r="N4" s="110"/>
      <c r="O4" s="262"/>
      <c r="P4" s="262"/>
      <c r="Q4" s="112"/>
    </row>
    <row r="5" spans="1:17" s="2" customFormat="1" ht="13.5" thickBot="1">
      <c r="A5" s="254" t="str">
        <f>Altalanos!$A$10</f>
        <v>2020.07.17-19</v>
      </c>
      <c r="B5" s="254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87" t="str">
        <f>Altalanos!$E$10</f>
        <v>Kádár László</v>
      </c>
      <c r="I5" s="412"/>
      <c r="J5" s="113"/>
      <c r="K5" s="84"/>
      <c r="L5" s="84"/>
      <c r="M5" s="84"/>
      <c r="N5" s="113"/>
      <c r="O5" s="91"/>
      <c r="P5" s="91"/>
      <c r="Q5" s="415"/>
    </row>
    <row r="6" spans="1:17" ht="30" customHeight="1" thickBot="1">
      <c r="A6" s="240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102</v>
      </c>
      <c r="H6" s="401" t="s">
        <v>38</v>
      </c>
      <c r="I6" s="402"/>
      <c r="J6" s="244" t="s">
        <v>17</v>
      </c>
      <c r="K6" s="105" t="s">
        <v>15</v>
      </c>
      <c r="L6" s="246" t="s">
        <v>1</v>
      </c>
      <c r="M6" s="216" t="s">
        <v>16</v>
      </c>
      <c r="N6" s="277" t="s">
        <v>49</v>
      </c>
      <c r="O6" s="258" t="s">
        <v>39</v>
      </c>
      <c r="P6" s="259" t="s">
        <v>2</v>
      </c>
      <c r="Q6" s="104" t="s">
        <v>40</v>
      </c>
    </row>
    <row r="7" spans="1:17" s="11" customFormat="1" ht="18.75" customHeight="1">
      <c r="A7" s="248">
        <v>1</v>
      </c>
      <c r="B7" s="95" t="s">
        <v>146</v>
      </c>
      <c r="C7" s="95" t="s">
        <v>147</v>
      </c>
      <c r="D7" s="96"/>
      <c r="E7" s="263" t="s">
        <v>150</v>
      </c>
      <c r="F7" s="394"/>
      <c r="G7" s="395"/>
      <c r="H7" s="96"/>
      <c r="I7" s="96"/>
      <c r="J7" s="245"/>
      <c r="K7" s="243"/>
      <c r="L7" s="247"/>
      <c r="M7" s="243"/>
      <c r="N7" s="238"/>
      <c r="O7" s="417"/>
      <c r="P7" s="115"/>
      <c r="Q7" s="97"/>
    </row>
    <row r="8" spans="1:17" s="11" customFormat="1" ht="18.75" customHeight="1">
      <c r="A8" s="248">
        <v>2</v>
      </c>
      <c r="B8" s="95" t="s">
        <v>167</v>
      </c>
      <c r="C8" s="95" t="s">
        <v>168</v>
      </c>
      <c r="D8" s="96"/>
      <c r="E8" s="263" t="s">
        <v>169</v>
      </c>
      <c r="F8" s="396"/>
      <c r="G8" s="397"/>
      <c r="H8" s="96"/>
      <c r="I8" s="96"/>
      <c r="J8" s="245"/>
      <c r="K8" s="243"/>
      <c r="L8" s="247"/>
      <c r="M8" s="243"/>
      <c r="N8" s="238"/>
      <c r="O8" s="96"/>
      <c r="P8" s="115"/>
      <c r="Q8" s="97"/>
    </row>
    <row r="9" spans="1:17" s="11" customFormat="1" ht="18.75" customHeight="1">
      <c r="A9" s="248">
        <v>3</v>
      </c>
      <c r="B9" s="95" t="s">
        <v>170</v>
      </c>
      <c r="C9" s="95" t="s">
        <v>171</v>
      </c>
      <c r="D9" s="96"/>
      <c r="E9" s="263" t="s">
        <v>172</v>
      </c>
      <c r="F9" s="396"/>
      <c r="G9" s="397"/>
      <c r="H9" s="96"/>
      <c r="I9" s="96"/>
      <c r="J9" s="245"/>
      <c r="K9" s="243"/>
      <c r="L9" s="247"/>
      <c r="M9" s="243"/>
      <c r="N9" s="238"/>
      <c r="O9" s="96"/>
      <c r="P9" s="407"/>
      <c r="Q9" s="278"/>
    </row>
    <row r="10" spans="1:17" s="11" customFormat="1" ht="18.75" customHeight="1">
      <c r="A10" s="248">
        <v>4</v>
      </c>
      <c r="B10" s="95" t="s">
        <v>173</v>
      </c>
      <c r="C10" s="95" t="s">
        <v>129</v>
      </c>
      <c r="D10" s="96"/>
      <c r="E10" s="263" t="s">
        <v>174</v>
      </c>
      <c r="F10" s="396"/>
      <c r="G10" s="397"/>
      <c r="H10" s="96"/>
      <c r="I10" s="96"/>
      <c r="J10" s="245"/>
      <c r="K10" s="243"/>
      <c r="L10" s="247"/>
      <c r="M10" s="243"/>
      <c r="N10" s="238"/>
      <c r="O10" s="96"/>
      <c r="P10" s="406"/>
      <c r="Q10" s="403"/>
    </row>
    <row r="11" spans="1:17" s="11" customFormat="1" ht="18.75" customHeight="1">
      <c r="A11" s="248">
        <v>5</v>
      </c>
      <c r="B11" s="95"/>
      <c r="C11" s="95"/>
      <c r="D11" s="96"/>
      <c r="E11" s="263"/>
      <c r="F11" s="396"/>
      <c r="G11" s="397"/>
      <c r="H11" s="96"/>
      <c r="I11" s="96"/>
      <c r="J11" s="245"/>
      <c r="K11" s="243"/>
      <c r="L11" s="247"/>
      <c r="M11" s="243"/>
      <c r="N11" s="238"/>
      <c r="O11" s="96"/>
      <c r="P11" s="406"/>
      <c r="Q11" s="403"/>
    </row>
    <row r="12" spans="1:17" s="11" customFormat="1" ht="18.75" customHeight="1">
      <c r="A12" s="248">
        <v>6</v>
      </c>
      <c r="B12" s="95"/>
      <c r="C12" s="95"/>
      <c r="D12" s="96"/>
      <c r="E12" s="263"/>
      <c r="F12" s="396"/>
      <c r="G12" s="397"/>
      <c r="H12" s="96"/>
      <c r="I12" s="96"/>
      <c r="J12" s="245"/>
      <c r="K12" s="243"/>
      <c r="L12" s="247"/>
      <c r="M12" s="243"/>
      <c r="N12" s="238"/>
      <c r="O12" s="96"/>
      <c r="P12" s="406"/>
      <c r="Q12" s="403"/>
    </row>
    <row r="13" spans="1:17" s="11" customFormat="1" ht="18.75" customHeight="1">
      <c r="A13" s="248">
        <v>7</v>
      </c>
      <c r="B13" s="95"/>
      <c r="C13" s="95"/>
      <c r="D13" s="96"/>
      <c r="E13" s="263"/>
      <c r="F13" s="396"/>
      <c r="G13" s="397"/>
      <c r="H13" s="96"/>
      <c r="I13" s="96"/>
      <c r="J13" s="245"/>
      <c r="K13" s="243"/>
      <c r="L13" s="247"/>
      <c r="M13" s="243"/>
      <c r="N13" s="238"/>
      <c r="O13" s="96"/>
      <c r="P13" s="406"/>
      <c r="Q13" s="403"/>
    </row>
    <row r="14" spans="1:17" s="11" customFormat="1" ht="18.75" customHeight="1">
      <c r="A14" s="248">
        <v>8</v>
      </c>
      <c r="B14" s="95"/>
      <c r="C14" s="95"/>
      <c r="D14" s="96"/>
      <c r="E14" s="263"/>
      <c r="F14" s="396"/>
      <c r="G14" s="397"/>
      <c r="H14" s="96"/>
      <c r="I14" s="96"/>
      <c r="J14" s="245"/>
      <c r="K14" s="243"/>
      <c r="L14" s="247"/>
      <c r="M14" s="243"/>
      <c r="N14" s="238"/>
      <c r="O14" s="96"/>
      <c r="P14" s="406"/>
      <c r="Q14" s="403"/>
    </row>
    <row r="15" spans="1:17" s="11" customFormat="1" ht="18.75" customHeight="1">
      <c r="A15" s="248">
        <v>9</v>
      </c>
      <c r="B15" s="95"/>
      <c r="C15" s="95"/>
      <c r="D15" s="96"/>
      <c r="E15" s="263"/>
      <c r="F15" s="114"/>
      <c r="G15" s="114"/>
      <c r="H15" s="96"/>
      <c r="I15" s="96"/>
      <c r="J15" s="245"/>
      <c r="K15" s="243"/>
      <c r="L15" s="247"/>
      <c r="M15" s="283"/>
      <c r="N15" s="238"/>
      <c r="O15" s="96"/>
      <c r="P15" s="97"/>
      <c r="Q15" s="97"/>
    </row>
    <row r="16" spans="1:17" s="11" customFormat="1" ht="18.75" customHeight="1">
      <c r="A16" s="248">
        <v>10</v>
      </c>
      <c r="B16" s="416"/>
      <c r="C16" s="95"/>
      <c r="D16" s="96"/>
      <c r="E16" s="263"/>
      <c r="F16" s="114"/>
      <c r="G16" s="114"/>
      <c r="H16" s="96"/>
      <c r="I16" s="96"/>
      <c r="J16" s="245"/>
      <c r="K16" s="243"/>
      <c r="L16" s="247"/>
      <c r="M16" s="283"/>
      <c r="N16" s="238"/>
      <c r="O16" s="96"/>
      <c r="P16" s="115"/>
      <c r="Q16" s="97"/>
    </row>
    <row r="17" spans="1:17" s="11" customFormat="1" ht="18.75" customHeight="1">
      <c r="A17" s="248">
        <v>11</v>
      </c>
      <c r="B17" s="95"/>
      <c r="C17" s="95"/>
      <c r="D17" s="96"/>
      <c r="E17" s="263"/>
      <c r="F17" s="114"/>
      <c r="G17" s="114"/>
      <c r="H17" s="96"/>
      <c r="I17" s="96"/>
      <c r="J17" s="245"/>
      <c r="K17" s="243"/>
      <c r="L17" s="247"/>
      <c r="M17" s="283"/>
      <c r="N17" s="238"/>
      <c r="O17" s="96"/>
      <c r="P17" s="115"/>
      <c r="Q17" s="97"/>
    </row>
    <row r="18" spans="1:17" s="11" customFormat="1" ht="18.75" customHeight="1">
      <c r="A18" s="248">
        <v>12</v>
      </c>
      <c r="B18" s="95"/>
      <c r="C18" s="95"/>
      <c r="D18" s="96"/>
      <c r="E18" s="263"/>
      <c r="F18" s="114"/>
      <c r="G18" s="114"/>
      <c r="H18" s="96"/>
      <c r="I18" s="96"/>
      <c r="J18" s="245"/>
      <c r="K18" s="243"/>
      <c r="L18" s="247"/>
      <c r="M18" s="283"/>
      <c r="N18" s="238"/>
      <c r="O18" s="96"/>
      <c r="P18" s="115"/>
      <c r="Q18" s="97"/>
    </row>
    <row r="19" spans="1:17" s="11" customFormat="1" ht="18.75" customHeight="1">
      <c r="A19" s="248">
        <v>13</v>
      </c>
      <c r="B19" s="95"/>
      <c r="C19" s="95"/>
      <c r="D19" s="96"/>
      <c r="E19" s="263"/>
      <c r="F19" s="114"/>
      <c r="G19" s="114"/>
      <c r="H19" s="96"/>
      <c r="I19" s="96"/>
      <c r="J19" s="245"/>
      <c r="K19" s="243"/>
      <c r="L19" s="247"/>
      <c r="M19" s="283"/>
      <c r="N19" s="238"/>
      <c r="O19" s="96"/>
      <c r="P19" s="115"/>
      <c r="Q19" s="97"/>
    </row>
    <row r="20" spans="1:17" s="11" customFormat="1" ht="18.75" customHeight="1">
      <c r="A20" s="248">
        <v>14</v>
      </c>
      <c r="B20" s="95"/>
      <c r="C20" s="95"/>
      <c r="D20" s="96"/>
      <c r="E20" s="263"/>
      <c r="F20" s="114"/>
      <c r="G20" s="114"/>
      <c r="H20" s="96"/>
      <c r="I20" s="96"/>
      <c r="J20" s="245"/>
      <c r="K20" s="243"/>
      <c r="L20" s="247"/>
      <c r="M20" s="283"/>
      <c r="N20" s="238"/>
      <c r="O20" s="96"/>
      <c r="P20" s="115"/>
      <c r="Q20" s="97"/>
    </row>
    <row r="21" spans="1:17" s="11" customFormat="1" ht="18.75" customHeight="1">
      <c r="A21" s="248">
        <v>15</v>
      </c>
      <c r="B21" s="95"/>
      <c r="C21" s="95"/>
      <c r="D21" s="96"/>
      <c r="E21" s="263"/>
      <c r="F21" s="114"/>
      <c r="G21" s="114"/>
      <c r="H21" s="96"/>
      <c r="I21" s="96"/>
      <c r="J21" s="245"/>
      <c r="K21" s="243"/>
      <c r="L21" s="247"/>
      <c r="M21" s="283"/>
      <c r="N21" s="238"/>
      <c r="O21" s="96"/>
      <c r="P21" s="115"/>
      <c r="Q21" s="97"/>
    </row>
    <row r="22" spans="1:17" s="11" customFormat="1" ht="18.75" customHeight="1">
      <c r="A22" s="248">
        <v>16</v>
      </c>
      <c r="B22" s="95"/>
      <c r="C22" s="95"/>
      <c r="D22" s="96"/>
      <c r="E22" s="263"/>
      <c r="F22" s="114"/>
      <c r="G22" s="114"/>
      <c r="H22" s="96"/>
      <c r="I22" s="96"/>
      <c r="J22" s="245"/>
      <c r="K22" s="243"/>
      <c r="L22" s="247"/>
      <c r="M22" s="283"/>
      <c r="N22" s="238"/>
      <c r="O22" s="96"/>
      <c r="P22" s="115"/>
      <c r="Q22" s="97"/>
    </row>
    <row r="23" spans="1:17" s="11" customFormat="1" ht="18.75" customHeight="1">
      <c r="A23" s="248">
        <v>17</v>
      </c>
      <c r="B23" s="95"/>
      <c r="C23" s="95"/>
      <c r="D23" s="96"/>
      <c r="E23" s="263"/>
      <c r="F23" s="114"/>
      <c r="G23" s="114"/>
      <c r="H23" s="96"/>
      <c r="I23" s="96"/>
      <c r="J23" s="245"/>
      <c r="K23" s="243"/>
      <c r="L23" s="247"/>
      <c r="M23" s="283"/>
      <c r="N23" s="238"/>
      <c r="O23" s="96"/>
      <c r="P23" s="115"/>
      <c r="Q23" s="97"/>
    </row>
    <row r="24" spans="1:17" s="11" customFormat="1" ht="18.75" customHeight="1">
      <c r="A24" s="248">
        <v>18</v>
      </c>
      <c r="B24" s="95"/>
      <c r="C24" s="95"/>
      <c r="D24" s="96"/>
      <c r="E24" s="263"/>
      <c r="F24" s="114"/>
      <c r="G24" s="114"/>
      <c r="H24" s="96"/>
      <c r="I24" s="96"/>
      <c r="J24" s="245"/>
      <c r="K24" s="243"/>
      <c r="L24" s="247"/>
      <c r="M24" s="283"/>
      <c r="N24" s="238"/>
      <c r="O24" s="96"/>
      <c r="P24" s="115"/>
      <c r="Q24" s="97"/>
    </row>
    <row r="25" spans="1:17" s="11" customFormat="1" ht="18.75" customHeight="1">
      <c r="A25" s="248">
        <v>19</v>
      </c>
      <c r="B25" s="95"/>
      <c r="C25" s="95"/>
      <c r="D25" s="96"/>
      <c r="E25" s="263"/>
      <c r="F25" s="114"/>
      <c r="G25" s="114"/>
      <c r="H25" s="96"/>
      <c r="I25" s="96"/>
      <c r="J25" s="245"/>
      <c r="K25" s="243"/>
      <c r="L25" s="247"/>
      <c r="M25" s="283"/>
      <c r="N25" s="238"/>
      <c r="O25" s="96"/>
      <c r="P25" s="115"/>
      <c r="Q25" s="97"/>
    </row>
    <row r="26" spans="1:17" s="11" customFormat="1" ht="18.75" customHeight="1">
      <c r="A26" s="248">
        <v>20</v>
      </c>
      <c r="B26" s="95"/>
      <c r="C26" s="95"/>
      <c r="D26" s="96"/>
      <c r="E26" s="263"/>
      <c r="F26" s="114"/>
      <c r="G26" s="114"/>
      <c r="H26" s="96"/>
      <c r="I26" s="96"/>
      <c r="J26" s="245"/>
      <c r="K26" s="243"/>
      <c r="L26" s="247"/>
      <c r="M26" s="283"/>
      <c r="N26" s="238"/>
      <c r="O26" s="96"/>
      <c r="P26" s="115"/>
      <c r="Q26" s="97"/>
    </row>
    <row r="27" spans="1:17" s="11" customFormat="1" ht="18.75" customHeight="1">
      <c r="A27" s="248">
        <v>21</v>
      </c>
      <c r="B27" s="95"/>
      <c r="C27" s="95"/>
      <c r="D27" s="96"/>
      <c r="E27" s="263"/>
      <c r="F27" s="114"/>
      <c r="G27" s="114"/>
      <c r="H27" s="96"/>
      <c r="I27" s="96"/>
      <c r="J27" s="245"/>
      <c r="K27" s="243"/>
      <c r="L27" s="247"/>
      <c r="M27" s="283"/>
      <c r="N27" s="238"/>
      <c r="O27" s="96"/>
      <c r="P27" s="115"/>
      <c r="Q27" s="97"/>
    </row>
    <row r="28" spans="1:17" s="11" customFormat="1" ht="18.75" customHeight="1">
      <c r="A28" s="248">
        <v>22</v>
      </c>
      <c r="B28" s="95"/>
      <c r="C28" s="95"/>
      <c r="D28" s="96"/>
      <c r="E28" s="418"/>
      <c r="F28" s="413"/>
      <c r="G28" s="414"/>
      <c r="H28" s="96"/>
      <c r="I28" s="96"/>
      <c r="J28" s="245"/>
      <c r="K28" s="243"/>
      <c r="L28" s="247"/>
      <c r="M28" s="283"/>
      <c r="N28" s="238"/>
      <c r="O28" s="96"/>
      <c r="P28" s="115"/>
      <c r="Q28" s="97"/>
    </row>
    <row r="29" spans="1:17" s="11" customFormat="1" ht="18.75" customHeight="1">
      <c r="A29" s="248">
        <v>23</v>
      </c>
      <c r="B29" s="95"/>
      <c r="C29" s="95"/>
      <c r="D29" s="96"/>
      <c r="E29" s="419"/>
      <c r="F29" s="114"/>
      <c r="G29" s="114"/>
      <c r="H29" s="96"/>
      <c r="I29" s="96"/>
      <c r="J29" s="245"/>
      <c r="K29" s="243"/>
      <c r="L29" s="247"/>
      <c r="M29" s="283"/>
      <c r="N29" s="238"/>
      <c r="O29" s="96"/>
      <c r="P29" s="115"/>
      <c r="Q29" s="97"/>
    </row>
    <row r="30" spans="1:17" s="11" customFormat="1" ht="18.75" customHeight="1">
      <c r="A30" s="248">
        <v>24</v>
      </c>
      <c r="B30" s="95"/>
      <c r="C30" s="95"/>
      <c r="D30" s="96"/>
      <c r="E30" s="263"/>
      <c r="F30" s="114"/>
      <c r="G30" s="114"/>
      <c r="H30" s="96"/>
      <c r="I30" s="96"/>
      <c r="J30" s="245"/>
      <c r="K30" s="243"/>
      <c r="L30" s="247"/>
      <c r="M30" s="283"/>
      <c r="N30" s="238"/>
      <c r="O30" s="96"/>
      <c r="P30" s="115"/>
      <c r="Q30" s="97"/>
    </row>
    <row r="31" spans="1:17" s="11" customFormat="1" ht="18.75" customHeight="1">
      <c r="A31" s="248">
        <v>25</v>
      </c>
      <c r="B31" s="95"/>
      <c r="C31" s="95"/>
      <c r="D31" s="96"/>
      <c r="E31" s="263"/>
      <c r="F31" s="114"/>
      <c r="G31" s="114"/>
      <c r="H31" s="96"/>
      <c r="I31" s="96"/>
      <c r="J31" s="245"/>
      <c r="K31" s="243"/>
      <c r="L31" s="247"/>
      <c r="M31" s="283"/>
      <c r="N31" s="238"/>
      <c r="O31" s="96"/>
      <c r="P31" s="115"/>
      <c r="Q31" s="97"/>
    </row>
    <row r="32" spans="1:17" s="11" customFormat="1" ht="18.75" customHeight="1">
      <c r="A32" s="248">
        <v>26</v>
      </c>
      <c r="B32" s="95"/>
      <c r="C32" s="95"/>
      <c r="D32" s="96"/>
      <c r="E32" s="410"/>
      <c r="F32" s="114"/>
      <c r="G32" s="114"/>
      <c r="H32" s="96"/>
      <c r="I32" s="96"/>
      <c r="J32" s="245"/>
      <c r="K32" s="243"/>
      <c r="L32" s="247"/>
      <c r="M32" s="283"/>
      <c r="N32" s="238"/>
      <c r="O32" s="96"/>
      <c r="P32" s="115"/>
      <c r="Q32" s="97"/>
    </row>
    <row r="33" spans="1:17" s="11" customFormat="1" ht="18.75" customHeight="1">
      <c r="A33" s="248">
        <v>27</v>
      </c>
      <c r="B33" s="95"/>
      <c r="C33" s="95"/>
      <c r="D33" s="96"/>
      <c r="E33" s="263"/>
      <c r="F33" s="114"/>
      <c r="G33" s="114"/>
      <c r="H33" s="96"/>
      <c r="I33" s="96"/>
      <c r="J33" s="245"/>
      <c r="K33" s="243"/>
      <c r="L33" s="247"/>
      <c r="M33" s="283"/>
      <c r="N33" s="238"/>
      <c r="O33" s="96"/>
      <c r="P33" s="115"/>
      <c r="Q33" s="97"/>
    </row>
    <row r="34" spans="1:17" s="11" customFormat="1" ht="18.75" customHeight="1">
      <c r="A34" s="248">
        <v>28</v>
      </c>
      <c r="B34" s="95"/>
      <c r="C34" s="95"/>
      <c r="D34" s="96"/>
      <c r="E34" s="263"/>
      <c r="F34" s="114"/>
      <c r="G34" s="114"/>
      <c r="H34" s="96"/>
      <c r="I34" s="96"/>
      <c r="J34" s="245"/>
      <c r="K34" s="243"/>
      <c r="L34" s="247"/>
      <c r="M34" s="283"/>
      <c r="N34" s="238"/>
      <c r="O34" s="96"/>
      <c r="P34" s="115"/>
      <c r="Q34" s="97"/>
    </row>
    <row r="35" spans="1:17" s="11" customFormat="1" ht="18.75" customHeight="1">
      <c r="A35" s="248">
        <v>29</v>
      </c>
      <c r="B35" s="95"/>
      <c r="C35" s="95"/>
      <c r="D35" s="96"/>
      <c r="E35" s="263"/>
      <c r="F35" s="114"/>
      <c r="G35" s="114"/>
      <c r="H35" s="96"/>
      <c r="I35" s="96"/>
      <c r="J35" s="245"/>
      <c r="K35" s="243"/>
      <c r="L35" s="247"/>
      <c r="M35" s="283"/>
      <c r="N35" s="238"/>
      <c r="O35" s="96"/>
      <c r="P35" s="115"/>
      <c r="Q35" s="97"/>
    </row>
    <row r="36" spans="1:17" s="11" customFormat="1" ht="18.75" customHeight="1">
      <c r="A36" s="248">
        <v>30</v>
      </c>
      <c r="B36" s="95"/>
      <c r="C36" s="95"/>
      <c r="D36" s="96"/>
      <c r="E36" s="263"/>
      <c r="F36" s="114"/>
      <c r="G36" s="114"/>
      <c r="H36" s="96"/>
      <c r="I36" s="96"/>
      <c r="J36" s="245"/>
      <c r="K36" s="243"/>
      <c r="L36" s="247"/>
      <c r="M36" s="283"/>
      <c r="N36" s="238"/>
      <c r="O36" s="96"/>
      <c r="P36" s="115"/>
      <c r="Q36" s="97"/>
    </row>
    <row r="37" spans="1:17" s="11" customFormat="1" ht="18.75" customHeight="1">
      <c r="A37" s="248">
        <v>31</v>
      </c>
      <c r="B37" s="95"/>
      <c r="C37" s="95"/>
      <c r="D37" s="96"/>
      <c r="E37" s="263"/>
      <c r="F37" s="114"/>
      <c r="G37" s="114"/>
      <c r="H37" s="96"/>
      <c r="I37" s="96"/>
      <c r="J37" s="245"/>
      <c r="K37" s="243"/>
      <c r="L37" s="247"/>
      <c r="M37" s="283"/>
      <c r="N37" s="238"/>
      <c r="O37" s="96"/>
      <c r="P37" s="115"/>
      <c r="Q37" s="97"/>
    </row>
    <row r="38" spans="1:17" s="11" customFormat="1" ht="18.75" customHeight="1">
      <c r="A38" s="248">
        <v>32</v>
      </c>
      <c r="B38" s="95"/>
      <c r="C38" s="95"/>
      <c r="D38" s="96"/>
      <c r="E38" s="263"/>
      <c r="F38" s="114"/>
      <c r="G38" s="114"/>
      <c r="H38" s="404"/>
      <c r="I38" s="286"/>
      <c r="J38" s="245"/>
      <c r="K38" s="243"/>
      <c r="L38" s="247"/>
      <c r="M38" s="283"/>
      <c r="N38" s="238"/>
      <c r="O38" s="97"/>
      <c r="P38" s="115"/>
      <c r="Q38" s="97"/>
    </row>
    <row r="39" spans="1:17" s="11" customFormat="1" ht="18.75" customHeight="1">
      <c r="A39" s="248">
        <v>33</v>
      </c>
      <c r="B39" s="95"/>
      <c r="C39" s="95"/>
      <c r="D39" s="96"/>
      <c r="E39" s="263"/>
      <c r="F39" s="114"/>
      <c r="G39" s="114"/>
      <c r="H39" s="404"/>
      <c r="I39" s="286"/>
      <c r="J39" s="245"/>
      <c r="K39" s="243"/>
      <c r="L39" s="247"/>
      <c r="M39" s="283"/>
      <c r="N39" s="278"/>
      <c r="O39" s="241"/>
      <c r="P39" s="115"/>
      <c r="Q39" s="97"/>
    </row>
    <row r="40" spans="1:17" s="11" customFormat="1" ht="18.75" customHeight="1">
      <c r="A40" s="248">
        <v>34</v>
      </c>
      <c r="B40" s="95"/>
      <c r="C40" s="95"/>
      <c r="D40" s="96"/>
      <c r="E40" s="263"/>
      <c r="F40" s="114"/>
      <c r="G40" s="114"/>
      <c r="H40" s="404"/>
      <c r="I40" s="286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aca="true" t="shared" si="0" ref="L40:L103">IF(Q40="",999,Q40)</f>
        <v>999</v>
      </c>
      <c r="M40" s="283">
        <f aca="true" t="shared" si="1" ref="M40:M103">IF(P40=999,999,1)</f>
        <v>999</v>
      </c>
      <c r="N40" s="278"/>
      <c r="O40" s="241"/>
      <c r="P40" s="115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248">
        <v>35</v>
      </c>
      <c r="B41" s="95"/>
      <c r="C41" s="95"/>
      <c r="D41" s="96"/>
      <c r="E41" s="263"/>
      <c r="F41" s="114"/>
      <c r="G41" s="114"/>
      <c r="H41" s="404"/>
      <c r="I41" s="286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3">
        <f t="shared" si="1"/>
        <v>999</v>
      </c>
      <c r="N41" s="278"/>
      <c r="O41" s="241"/>
      <c r="P41" s="115">
        <f t="shared" si="2"/>
        <v>999</v>
      </c>
      <c r="Q41" s="97"/>
    </row>
    <row r="42" spans="1:17" s="11" customFormat="1" ht="18.75" customHeight="1">
      <c r="A42" s="248">
        <v>36</v>
      </c>
      <c r="B42" s="95"/>
      <c r="C42" s="95"/>
      <c r="D42" s="96"/>
      <c r="E42" s="263"/>
      <c r="F42" s="114"/>
      <c r="G42" s="114"/>
      <c r="H42" s="404"/>
      <c r="I42" s="286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3">
        <f t="shared" si="1"/>
        <v>999</v>
      </c>
      <c r="N42" s="278"/>
      <c r="O42" s="241"/>
      <c r="P42" s="115">
        <f t="shared" si="2"/>
        <v>999</v>
      </c>
      <c r="Q42" s="97"/>
    </row>
    <row r="43" spans="1:17" s="11" customFormat="1" ht="18.75" customHeight="1">
      <c r="A43" s="248">
        <v>37</v>
      </c>
      <c r="B43" s="95"/>
      <c r="C43" s="95"/>
      <c r="D43" s="96"/>
      <c r="E43" s="263"/>
      <c r="F43" s="114"/>
      <c r="G43" s="114"/>
      <c r="H43" s="404"/>
      <c r="I43" s="286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3">
        <f t="shared" si="1"/>
        <v>999</v>
      </c>
      <c r="N43" s="278"/>
      <c r="O43" s="241"/>
      <c r="P43" s="115">
        <f t="shared" si="2"/>
        <v>999</v>
      </c>
      <c r="Q43" s="97"/>
    </row>
    <row r="44" spans="1:17" s="11" customFormat="1" ht="18.75" customHeight="1">
      <c r="A44" s="248">
        <v>38</v>
      </c>
      <c r="B44" s="95"/>
      <c r="C44" s="95"/>
      <c r="D44" s="96"/>
      <c r="E44" s="263"/>
      <c r="F44" s="114"/>
      <c r="G44" s="114"/>
      <c r="H44" s="404"/>
      <c r="I44" s="286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3">
        <f t="shared" si="1"/>
        <v>999</v>
      </c>
      <c r="N44" s="278"/>
      <c r="O44" s="241"/>
      <c r="P44" s="115">
        <f t="shared" si="2"/>
        <v>999</v>
      </c>
      <c r="Q44" s="97"/>
    </row>
    <row r="45" spans="1:17" s="11" customFormat="1" ht="18.75" customHeight="1">
      <c r="A45" s="248">
        <v>39</v>
      </c>
      <c r="B45" s="95"/>
      <c r="C45" s="95"/>
      <c r="D45" s="96"/>
      <c r="E45" s="263"/>
      <c r="F45" s="114"/>
      <c r="G45" s="114"/>
      <c r="H45" s="404"/>
      <c r="I45" s="286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3">
        <f t="shared" si="1"/>
        <v>999</v>
      </c>
      <c r="N45" s="278"/>
      <c r="O45" s="241"/>
      <c r="P45" s="115">
        <f t="shared" si="2"/>
        <v>999</v>
      </c>
      <c r="Q45" s="97"/>
    </row>
    <row r="46" spans="1:17" s="11" customFormat="1" ht="18.75" customHeight="1">
      <c r="A46" s="248">
        <v>40</v>
      </c>
      <c r="B46" s="95"/>
      <c r="C46" s="95"/>
      <c r="D46" s="96"/>
      <c r="E46" s="263"/>
      <c r="F46" s="114"/>
      <c r="G46" s="114"/>
      <c r="H46" s="404"/>
      <c r="I46" s="286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3">
        <f t="shared" si="1"/>
        <v>999</v>
      </c>
      <c r="N46" s="278"/>
      <c r="O46" s="241"/>
      <c r="P46" s="115">
        <f t="shared" si="2"/>
        <v>999</v>
      </c>
      <c r="Q46" s="97"/>
    </row>
    <row r="47" spans="1:17" s="11" customFormat="1" ht="18.75" customHeight="1">
      <c r="A47" s="248">
        <v>41</v>
      </c>
      <c r="B47" s="95"/>
      <c r="C47" s="95"/>
      <c r="D47" s="96"/>
      <c r="E47" s="263"/>
      <c r="F47" s="114"/>
      <c r="G47" s="114"/>
      <c r="H47" s="404"/>
      <c r="I47" s="286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3">
        <f t="shared" si="1"/>
        <v>999</v>
      </c>
      <c r="N47" s="278"/>
      <c r="O47" s="241"/>
      <c r="P47" s="115">
        <f t="shared" si="2"/>
        <v>999</v>
      </c>
      <c r="Q47" s="97"/>
    </row>
    <row r="48" spans="1:17" s="11" customFormat="1" ht="18.75" customHeight="1">
      <c r="A48" s="248">
        <v>42</v>
      </c>
      <c r="B48" s="95"/>
      <c r="C48" s="95"/>
      <c r="D48" s="96"/>
      <c r="E48" s="263"/>
      <c r="F48" s="114"/>
      <c r="G48" s="114"/>
      <c r="H48" s="404"/>
      <c r="I48" s="286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3">
        <f t="shared" si="1"/>
        <v>999</v>
      </c>
      <c r="N48" s="278"/>
      <c r="O48" s="241"/>
      <c r="P48" s="115">
        <f t="shared" si="2"/>
        <v>999</v>
      </c>
      <c r="Q48" s="97"/>
    </row>
    <row r="49" spans="1:17" s="11" customFormat="1" ht="18.75" customHeight="1">
      <c r="A49" s="248">
        <v>43</v>
      </c>
      <c r="B49" s="95"/>
      <c r="C49" s="95"/>
      <c r="D49" s="96"/>
      <c r="E49" s="263"/>
      <c r="F49" s="114"/>
      <c r="G49" s="114"/>
      <c r="H49" s="404"/>
      <c r="I49" s="286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3">
        <f t="shared" si="1"/>
        <v>999</v>
      </c>
      <c r="N49" s="278"/>
      <c r="O49" s="241"/>
      <c r="P49" s="115">
        <f t="shared" si="2"/>
        <v>999</v>
      </c>
      <c r="Q49" s="97"/>
    </row>
    <row r="50" spans="1:17" s="11" customFormat="1" ht="18.75" customHeight="1">
      <c r="A50" s="248">
        <v>44</v>
      </c>
      <c r="B50" s="95"/>
      <c r="C50" s="95"/>
      <c r="D50" s="96"/>
      <c r="E50" s="263"/>
      <c r="F50" s="114"/>
      <c r="G50" s="114"/>
      <c r="H50" s="404"/>
      <c r="I50" s="286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3">
        <f t="shared" si="1"/>
        <v>999</v>
      </c>
      <c r="N50" s="278"/>
      <c r="O50" s="241"/>
      <c r="P50" s="115">
        <f t="shared" si="2"/>
        <v>999</v>
      </c>
      <c r="Q50" s="97"/>
    </row>
    <row r="51" spans="1:17" s="11" customFormat="1" ht="18.75" customHeight="1">
      <c r="A51" s="248">
        <v>45</v>
      </c>
      <c r="B51" s="95"/>
      <c r="C51" s="95"/>
      <c r="D51" s="96"/>
      <c r="E51" s="263"/>
      <c r="F51" s="114"/>
      <c r="G51" s="114"/>
      <c r="H51" s="404"/>
      <c r="I51" s="286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3">
        <f t="shared" si="1"/>
        <v>999</v>
      </c>
      <c r="N51" s="278"/>
      <c r="O51" s="241"/>
      <c r="P51" s="115">
        <f t="shared" si="2"/>
        <v>999</v>
      </c>
      <c r="Q51" s="97"/>
    </row>
    <row r="52" spans="1:17" s="11" customFormat="1" ht="18.75" customHeight="1">
      <c r="A52" s="248">
        <v>46</v>
      </c>
      <c r="B52" s="95"/>
      <c r="C52" s="95"/>
      <c r="D52" s="96"/>
      <c r="E52" s="263"/>
      <c r="F52" s="114"/>
      <c r="G52" s="114"/>
      <c r="H52" s="404"/>
      <c r="I52" s="286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3">
        <f t="shared" si="1"/>
        <v>999</v>
      </c>
      <c r="N52" s="278"/>
      <c r="O52" s="241"/>
      <c r="P52" s="115">
        <f t="shared" si="2"/>
        <v>999</v>
      </c>
      <c r="Q52" s="97"/>
    </row>
    <row r="53" spans="1:17" s="11" customFormat="1" ht="18.75" customHeight="1">
      <c r="A53" s="248">
        <v>47</v>
      </c>
      <c r="B53" s="95"/>
      <c r="C53" s="95"/>
      <c r="D53" s="96"/>
      <c r="E53" s="263"/>
      <c r="F53" s="114"/>
      <c r="G53" s="114"/>
      <c r="H53" s="404"/>
      <c r="I53" s="286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3">
        <f t="shared" si="1"/>
        <v>999</v>
      </c>
      <c r="N53" s="278"/>
      <c r="O53" s="241"/>
      <c r="P53" s="115">
        <f t="shared" si="2"/>
        <v>999</v>
      </c>
      <c r="Q53" s="97"/>
    </row>
    <row r="54" spans="1:17" s="11" customFormat="1" ht="18.75" customHeight="1">
      <c r="A54" s="248">
        <v>48</v>
      </c>
      <c r="B54" s="95"/>
      <c r="C54" s="95"/>
      <c r="D54" s="96"/>
      <c r="E54" s="263"/>
      <c r="F54" s="114"/>
      <c r="G54" s="114"/>
      <c r="H54" s="404"/>
      <c r="I54" s="286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3">
        <f t="shared" si="1"/>
        <v>999</v>
      </c>
      <c r="N54" s="278"/>
      <c r="O54" s="241"/>
      <c r="P54" s="115">
        <f t="shared" si="2"/>
        <v>999</v>
      </c>
      <c r="Q54" s="97"/>
    </row>
    <row r="55" spans="1:17" s="11" customFormat="1" ht="18.75" customHeight="1">
      <c r="A55" s="248">
        <v>49</v>
      </c>
      <c r="B55" s="95"/>
      <c r="C55" s="95"/>
      <c r="D55" s="96"/>
      <c r="E55" s="263"/>
      <c r="F55" s="114"/>
      <c r="G55" s="114"/>
      <c r="H55" s="404"/>
      <c r="I55" s="286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3">
        <f t="shared" si="1"/>
        <v>999</v>
      </c>
      <c r="N55" s="278"/>
      <c r="O55" s="241"/>
      <c r="P55" s="115">
        <f t="shared" si="2"/>
        <v>999</v>
      </c>
      <c r="Q55" s="97"/>
    </row>
    <row r="56" spans="1:17" s="11" customFormat="1" ht="18.75" customHeight="1">
      <c r="A56" s="248">
        <v>50</v>
      </c>
      <c r="B56" s="95"/>
      <c r="C56" s="95"/>
      <c r="D56" s="96"/>
      <c r="E56" s="263"/>
      <c r="F56" s="114"/>
      <c r="G56" s="114"/>
      <c r="H56" s="404"/>
      <c r="I56" s="286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3">
        <f t="shared" si="1"/>
        <v>999</v>
      </c>
      <c r="N56" s="278"/>
      <c r="O56" s="241"/>
      <c r="P56" s="115">
        <f t="shared" si="2"/>
        <v>999</v>
      </c>
      <c r="Q56" s="97"/>
    </row>
    <row r="57" spans="1:17" s="11" customFormat="1" ht="18.75" customHeight="1">
      <c r="A57" s="248">
        <v>51</v>
      </c>
      <c r="B57" s="95"/>
      <c r="C57" s="95"/>
      <c r="D57" s="96"/>
      <c r="E57" s="263"/>
      <c r="F57" s="114"/>
      <c r="G57" s="114"/>
      <c r="H57" s="404"/>
      <c r="I57" s="286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3">
        <f t="shared" si="1"/>
        <v>999</v>
      </c>
      <c r="N57" s="278"/>
      <c r="O57" s="241"/>
      <c r="P57" s="115">
        <f t="shared" si="2"/>
        <v>999</v>
      </c>
      <c r="Q57" s="97"/>
    </row>
    <row r="58" spans="1:17" s="11" customFormat="1" ht="18.75" customHeight="1">
      <c r="A58" s="248">
        <v>52</v>
      </c>
      <c r="B58" s="95"/>
      <c r="C58" s="95"/>
      <c r="D58" s="96"/>
      <c r="E58" s="263"/>
      <c r="F58" s="114"/>
      <c r="G58" s="114"/>
      <c r="H58" s="404"/>
      <c r="I58" s="286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3">
        <f t="shared" si="1"/>
        <v>999</v>
      </c>
      <c r="N58" s="278"/>
      <c r="O58" s="241"/>
      <c r="P58" s="115">
        <f t="shared" si="2"/>
        <v>999</v>
      </c>
      <c r="Q58" s="97"/>
    </row>
    <row r="59" spans="1:17" s="11" customFormat="1" ht="18.75" customHeight="1">
      <c r="A59" s="248">
        <v>53</v>
      </c>
      <c r="B59" s="95"/>
      <c r="C59" s="95"/>
      <c r="D59" s="96"/>
      <c r="E59" s="263"/>
      <c r="F59" s="114"/>
      <c r="G59" s="114"/>
      <c r="H59" s="404"/>
      <c r="I59" s="286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3">
        <f t="shared" si="1"/>
        <v>999</v>
      </c>
      <c r="N59" s="278"/>
      <c r="O59" s="241"/>
      <c r="P59" s="115">
        <f t="shared" si="2"/>
        <v>999</v>
      </c>
      <c r="Q59" s="97"/>
    </row>
    <row r="60" spans="1:17" s="11" customFormat="1" ht="18.75" customHeight="1">
      <c r="A60" s="248">
        <v>54</v>
      </c>
      <c r="B60" s="95"/>
      <c r="C60" s="95"/>
      <c r="D60" s="96"/>
      <c r="E60" s="263"/>
      <c r="F60" s="114"/>
      <c r="G60" s="114"/>
      <c r="H60" s="404"/>
      <c r="I60" s="286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3">
        <f t="shared" si="1"/>
        <v>999</v>
      </c>
      <c r="N60" s="278"/>
      <c r="O60" s="241"/>
      <c r="P60" s="115">
        <f t="shared" si="2"/>
        <v>999</v>
      </c>
      <c r="Q60" s="97"/>
    </row>
    <row r="61" spans="1:17" s="11" customFormat="1" ht="18.75" customHeight="1">
      <c r="A61" s="248">
        <v>55</v>
      </c>
      <c r="B61" s="95"/>
      <c r="C61" s="95"/>
      <c r="D61" s="96"/>
      <c r="E61" s="263"/>
      <c r="F61" s="114"/>
      <c r="G61" s="114"/>
      <c r="H61" s="404"/>
      <c r="I61" s="286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3">
        <f t="shared" si="1"/>
        <v>999</v>
      </c>
      <c r="N61" s="278"/>
      <c r="O61" s="241"/>
      <c r="P61" s="115">
        <f t="shared" si="2"/>
        <v>999</v>
      </c>
      <c r="Q61" s="97"/>
    </row>
    <row r="62" spans="1:17" s="11" customFormat="1" ht="18.75" customHeight="1">
      <c r="A62" s="248">
        <v>56</v>
      </c>
      <c r="B62" s="95"/>
      <c r="C62" s="95"/>
      <c r="D62" s="96"/>
      <c r="E62" s="263"/>
      <c r="F62" s="114"/>
      <c r="G62" s="114"/>
      <c r="H62" s="404"/>
      <c r="I62" s="286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3">
        <f t="shared" si="1"/>
        <v>999</v>
      </c>
      <c r="N62" s="278"/>
      <c r="O62" s="241"/>
      <c r="P62" s="115">
        <f t="shared" si="2"/>
        <v>999</v>
      </c>
      <c r="Q62" s="97"/>
    </row>
    <row r="63" spans="1:17" s="11" customFormat="1" ht="18.75" customHeight="1">
      <c r="A63" s="248">
        <v>57</v>
      </c>
      <c r="B63" s="95"/>
      <c r="C63" s="95"/>
      <c r="D63" s="96"/>
      <c r="E63" s="263"/>
      <c r="F63" s="114"/>
      <c r="G63" s="114"/>
      <c r="H63" s="404"/>
      <c r="I63" s="286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3">
        <f t="shared" si="1"/>
        <v>999</v>
      </c>
      <c r="N63" s="278"/>
      <c r="O63" s="241"/>
      <c r="P63" s="115">
        <f t="shared" si="2"/>
        <v>999</v>
      </c>
      <c r="Q63" s="97"/>
    </row>
    <row r="64" spans="1:17" s="11" customFormat="1" ht="18.75" customHeight="1">
      <c r="A64" s="248">
        <v>58</v>
      </c>
      <c r="B64" s="95"/>
      <c r="C64" s="95"/>
      <c r="D64" s="96"/>
      <c r="E64" s="263"/>
      <c r="F64" s="114"/>
      <c r="G64" s="114"/>
      <c r="H64" s="404"/>
      <c r="I64" s="286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3">
        <f t="shared" si="1"/>
        <v>999</v>
      </c>
      <c r="N64" s="278"/>
      <c r="O64" s="241"/>
      <c r="P64" s="115">
        <f t="shared" si="2"/>
        <v>999</v>
      </c>
      <c r="Q64" s="97"/>
    </row>
    <row r="65" spans="1:17" s="11" customFormat="1" ht="18.75" customHeight="1">
      <c r="A65" s="248">
        <v>59</v>
      </c>
      <c r="B65" s="95"/>
      <c r="C65" s="95"/>
      <c r="D65" s="96"/>
      <c r="E65" s="263"/>
      <c r="F65" s="114"/>
      <c r="G65" s="114"/>
      <c r="H65" s="404"/>
      <c r="I65" s="286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3">
        <f t="shared" si="1"/>
        <v>999</v>
      </c>
      <c r="N65" s="278"/>
      <c r="O65" s="241"/>
      <c r="P65" s="115">
        <f t="shared" si="2"/>
        <v>999</v>
      </c>
      <c r="Q65" s="97"/>
    </row>
    <row r="66" spans="1:17" s="11" customFormat="1" ht="18.75" customHeight="1">
      <c r="A66" s="248">
        <v>60</v>
      </c>
      <c r="B66" s="95"/>
      <c r="C66" s="95"/>
      <c r="D66" s="96"/>
      <c r="E66" s="263"/>
      <c r="F66" s="114"/>
      <c r="G66" s="114"/>
      <c r="H66" s="404"/>
      <c r="I66" s="286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3">
        <f t="shared" si="1"/>
        <v>999</v>
      </c>
      <c r="N66" s="278"/>
      <c r="O66" s="241"/>
      <c r="P66" s="115">
        <f t="shared" si="2"/>
        <v>999</v>
      </c>
      <c r="Q66" s="97"/>
    </row>
    <row r="67" spans="1:17" s="11" customFormat="1" ht="18.75" customHeight="1">
      <c r="A67" s="248">
        <v>61</v>
      </c>
      <c r="B67" s="95"/>
      <c r="C67" s="95"/>
      <c r="D67" s="96"/>
      <c r="E67" s="263"/>
      <c r="F67" s="114"/>
      <c r="G67" s="114"/>
      <c r="H67" s="404"/>
      <c r="I67" s="286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3">
        <f t="shared" si="1"/>
        <v>999</v>
      </c>
      <c r="N67" s="278"/>
      <c r="O67" s="241"/>
      <c r="P67" s="115">
        <f t="shared" si="2"/>
        <v>999</v>
      </c>
      <c r="Q67" s="97"/>
    </row>
    <row r="68" spans="1:17" s="11" customFormat="1" ht="18.75" customHeight="1">
      <c r="A68" s="248">
        <v>62</v>
      </c>
      <c r="B68" s="95"/>
      <c r="C68" s="95"/>
      <c r="D68" s="96"/>
      <c r="E68" s="263"/>
      <c r="F68" s="114"/>
      <c r="G68" s="114"/>
      <c r="H68" s="404"/>
      <c r="I68" s="286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3">
        <f t="shared" si="1"/>
        <v>999</v>
      </c>
      <c r="N68" s="278"/>
      <c r="O68" s="241"/>
      <c r="P68" s="115">
        <f t="shared" si="2"/>
        <v>999</v>
      </c>
      <c r="Q68" s="97"/>
    </row>
    <row r="69" spans="1:17" s="11" customFormat="1" ht="18.75" customHeight="1">
      <c r="A69" s="248">
        <v>63</v>
      </c>
      <c r="B69" s="95"/>
      <c r="C69" s="95"/>
      <c r="D69" s="96"/>
      <c r="E69" s="263"/>
      <c r="F69" s="114"/>
      <c r="G69" s="114"/>
      <c r="H69" s="404"/>
      <c r="I69" s="286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3">
        <f t="shared" si="1"/>
        <v>999</v>
      </c>
      <c r="N69" s="278"/>
      <c r="O69" s="241"/>
      <c r="P69" s="115">
        <f t="shared" si="2"/>
        <v>999</v>
      </c>
      <c r="Q69" s="97"/>
    </row>
    <row r="70" spans="1:17" s="11" customFormat="1" ht="18.75" customHeight="1">
      <c r="A70" s="248">
        <v>64</v>
      </c>
      <c r="B70" s="95"/>
      <c r="C70" s="95"/>
      <c r="D70" s="96"/>
      <c r="E70" s="263"/>
      <c r="F70" s="114"/>
      <c r="G70" s="114"/>
      <c r="H70" s="404"/>
      <c r="I70" s="286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3">
        <f t="shared" si="1"/>
        <v>999</v>
      </c>
      <c r="N70" s="278"/>
      <c r="O70" s="241"/>
      <c r="P70" s="115">
        <f t="shared" si="2"/>
        <v>999</v>
      </c>
      <c r="Q70" s="97"/>
    </row>
    <row r="71" spans="1:17" s="11" customFormat="1" ht="18.75" customHeight="1">
      <c r="A71" s="248">
        <v>65</v>
      </c>
      <c r="B71" s="95"/>
      <c r="C71" s="95"/>
      <c r="D71" s="96"/>
      <c r="E71" s="263"/>
      <c r="F71" s="114"/>
      <c r="G71" s="114"/>
      <c r="H71" s="404"/>
      <c r="I71" s="286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3">
        <f t="shared" si="1"/>
        <v>999</v>
      </c>
      <c r="N71" s="278"/>
      <c r="O71" s="241"/>
      <c r="P71" s="115">
        <f t="shared" si="2"/>
        <v>999</v>
      </c>
      <c r="Q71" s="97"/>
    </row>
    <row r="72" spans="1:17" s="11" customFormat="1" ht="18.75" customHeight="1">
      <c r="A72" s="248">
        <v>66</v>
      </c>
      <c r="B72" s="95"/>
      <c r="C72" s="95"/>
      <c r="D72" s="96"/>
      <c r="E72" s="263"/>
      <c r="F72" s="114"/>
      <c r="G72" s="114"/>
      <c r="H72" s="404"/>
      <c r="I72" s="286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si="0"/>
        <v>999</v>
      </c>
      <c r="M72" s="283">
        <f t="shared" si="1"/>
        <v>999</v>
      </c>
      <c r="N72" s="278"/>
      <c r="O72" s="241"/>
      <c r="P72" s="115">
        <f t="shared" si="2"/>
        <v>999</v>
      </c>
      <c r="Q72" s="97"/>
    </row>
    <row r="73" spans="1:17" s="11" customFormat="1" ht="18.75" customHeight="1">
      <c r="A73" s="248">
        <v>67</v>
      </c>
      <c r="B73" s="95"/>
      <c r="C73" s="95"/>
      <c r="D73" s="96"/>
      <c r="E73" s="263"/>
      <c r="F73" s="114"/>
      <c r="G73" s="114"/>
      <c r="H73" s="404"/>
      <c r="I73" s="286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0"/>
        <v>999</v>
      </c>
      <c r="M73" s="283">
        <f t="shared" si="1"/>
        <v>999</v>
      </c>
      <c r="N73" s="278"/>
      <c r="O73" s="241"/>
      <c r="P73" s="115">
        <f t="shared" si="2"/>
        <v>999</v>
      </c>
      <c r="Q73" s="97"/>
    </row>
    <row r="74" spans="1:17" s="11" customFormat="1" ht="18.75" customHeight="1">
      <c r="A74" s="248">
        <v>68</v>
      </c>
      <c r="B74" s="95"/>
      <c r="C74" s="95"/>
      <c r="D74" s="96"/>
      <c r="E74" s="263"/>
      <c r="F74" s="114"/>
      <c r="G74" s="114"/>
      <c r="H74" s="404"/>
      <c r="I74" s="286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0"/>
        <v>999</v>
      </c>
      <c r="M74" s="283">
        <f t="shared" si="1"/>
        <v>999</v>
      </c>
      <c r="N74" s="278"/>
      <c r="O74" s="241"/>
      <c r="P74" s="115">
        <f t="shared" si="2"/>
        <v>999</v>
      </c>
      <c r="Q74" s="97"/>
    </row>
    <row r="75" spans="1:17" s="11" customFormat="1" ht="18.75" customHeight="1">
      <c r="A75" s="248">
        <v>69</v>
      </c>
      <c r="B75" s="95"/>
      <c r="C75" s="95"/>
      <c r="D75" s="96"/>
      <c r="E75" s="263"/>
      <c r="F75" s="114"/>
      <c r="G75" s="114"/>
      <c r="H75" s="404"/>
      <c r="I75" s="286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0"/>
        <v>999</v>
      </c>
      <c r="M75" s="283">
        <f t="shared" si="1"/>
        <v>999</v>
      </c>
      <c r="N75" s="278"/>
      <c r="O75" s="241"/>
      <c r="P75" s="115">
        <f t="shared" si="2"/>
        <v>999</v>
      </c>
      <c r="Q75" s="97"/>
    </row>
    <row r="76" spans="1:17" s="11" customFormat="1" ht="18.75" customHeight="1">
      <c r="A76" s="248">
        <v>70</v>
      </c>
      <c r="B76" s="95"/>
      <c r="C76" s="95"/>
      <c r="D76" s="96"/>
      <c r="E76" s="263"/>
      <c r="F76" s="114"/>
      <c r="G76" s="114"/>
      <c r="H76" s="404"/>
      <c r="I76" s="286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0"/>
        <v>999</v>
      </c>
      <c r="M76" s="283">
        <f t="shared" si="1"/>
        <v>999</v>
      </c>
      <c r="N76" s="278"/>
      <c r="O76" s="241"/>
      <c r="P76" s="115">
        <f t="shared" si="2"/>
        <v>999</v>
      </c>
      <c r="Q76" s="97"/>
    </row>
    <row r="77" spans="1:17" s="11" customFormat="1" ht="18.75" customHeight="1">
      <c r="A77" s="248">
        <v>71</v>
      </c>
      <c r="B77" s="95"/>
      <c r="C77" s="95"/>
      <c r="D77" s="96"/>
      <c r="E77" s="263"/>
      <c r="F77" s="114"/>
      <c r="G77" s="114"/>
      <c r="H77" s="404"/>
      <c r="I77" s="286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0"/>
        <v>999</v>
      </c>
      <c r="M77" s="283">
        <f t="shared" si="1"/>
        <v>999</v>
      </c>
      <c r="N77" s="278"/>
      <c r="O77" s="241"/>
      <c r="P77" s="115">
        <f t="shared" si="2"/>
        <v>999</v>
      </c>
      <c r="Q77" s="97"/>
    </row>
    <row r="78" spans="1:17" s="11" customFormat="1" ht="18.75" customHeight="1">
      <c r="A78" s="248">
        <v>72</v>
      </c>
      <c r="B78" s="95"/>
      <c r="C78" s="95"/>
      <c r="D78" s="96"/>
      <c r="E78" s="263"/>
      <c r="F78" s="114"/>
      <c r="G78" s="114"/>
      <c r="H78" s="404"/>
      <c r="I78" s="286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0"/>
        <v>999</v>
      </c>
      <c r="M78" s="283">
        <f t="shared" si="1"/>
        <v>999</v>
      </c>
      <c r="N78" s="278"/>
      <c r="O78" s="241"/>
      <c r="P78" s="115">
        <f t="shared" si="2"/>
        <v>999</v>
      </c>
      <c r="Q78" s="97"/>
    </row>
    <row r="79" spans="1:17" s="11" customFormat="1" ht="18.75" customHeight="1">
      <c r="A79" s="248">
        <v>73</v>
      </c>
      <c r="B79" s="95"/>
      <c r="C79" s="95"/>
      <c r="D79" s="96"/>
      <c r="E79" s="263"/>
      <c r="F79" s="114"/>
      <c r="G79" s="114"/>
      <c r="H79" s="404"/>
      <c r="I79" s="286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0"/>
        <v>999</v>
      </c>
      <c r="M79" s="283">
        <f t="shared" si="1"/>
        <v>999</v>
      </c>
      <c r="N79" s="278"/>
      <c r="O79" s="241"/>
      <c r="P79" s="115">
        <f t="shared" si="2"/>
        <v>999</v>
      </c>
      <c r="Q79" s="97"/>
    </row>
    <row r="80" spans="1:17" s="11" customFormat="1" ht="18.75" customHeight="1">
      <c r="A80" s="248">
        <v>74</v>
      </c>
      <c r="B80" s="95"/>
      <c r="C80" s="95"/>
      <c r="D80" s="96"/>
      <c r="E80" s="263"/>
      <c r="F80" s="114"/>
      <c r="G80" s="114"/>
      <c r="H80" s="404"/>
      <c r="I80" s="286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0"/>
        <v>999</v>
      </c>
      <c r="M80" s="283">
        <f t="shared" si="1"/>
        <v>999</v>
      </c>
      <c r="N80" s="278"/>
      <c r="O80" s="241"/>
      <c r="P80" s="115">
        <f t="shared" si="2"/>
        <v>999</v>
      </c>
      <c r="Q80" s="97"/>
    </row>
    <row r="81" spans="1:17" s="11" customFormat="1" ht="18.75" customHeight="1">
      <c r="A81" s="248">
        <v>75</v>
      </c>
      <c r="B81" s="95"/>
      <c r="C81" s="95"/>
      <c r="D81" s="96"/>
      <c r="E81" s="263"/>
      <c r="F81" s="114"/>
      <c r="G81" s="114"/>
      <c r="H81" s="404"/>
      <c r="I81" s="286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0"/>
        <v>999</v>
      </c>
      <c r="M81" s="283">
        <f t="shared" si="1"/>
        <v>999</v>
      </c>
      <c r="N81" s="278"/>
      <c r="O81" s="241"/>
      <c r="P81" s="115">
        <f t="shared" si="2"/>
        <v>999</v>
      </c>
      <c r="Q81" s="97"/>
    </row>
    <row r="82" spans="1:17" s="11" customFormat="1" ht="18.75" customHeight="1">
      <c r="A82" s="248">
        <v>76</v>
      </c>
      <c r="B82" s="95"/>
      <c r="C82" s="95"/>
      <c r="D82" s="96"/>
      <c r="E82" s="263"/>
      <c r="F82" s="114"/>
      <c r="G82" s="114"/>
      <c r="H82" s="404"/>
      <c r="I82" s="286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0"/>
        <v>999</v>
      </c>
      <c r="M82" s="283">
        <f t="shared" si="1"/>
        <v>999</v>
      </c>
      <c r="N82" s="278"/>
      <c r="O82" s="241"/>
      <c r="P82" s="115">
        <f t="shared" si="2"/>
        <v>999</v>
      </c>
      <c r="Q82" s="97"/>
    </row>
    <row r="83" spans="1:17" s="11" customFormat="1" ht="18.75" customHeight="1">
      <c r="A83" s="248">
        <v>77</v>
      </c>
      <c r="B83" s="95"/>
      <c r="C83" s="95"/>
      <c r="D83" s="96"/>
      <c r="E83" s="263"/>
      <c r="F83" s="114"/>
      <c r="G83" s="114"/>
      <c r="H83" s="404"/>
      <c r="I83" s="286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0"/>
        <v>999</v>
      </c>
      <c r="M83" s="283">
        <f t="shared" si="1"/>
        <v>999</v>
      </c>
      <c r="N83" s="278"/>
      <c r="O83" s="241"/>
      <c r="P83" s="115">
        <f t="shared" si="2"/>
        <v>999</v>
      </c>
      <c r="Q83" s="97"/>
    </row>
    <row r="84" spans="1:17" s="11" customFormat="1" ht="18.75" customHeight="1">
      <c r="A84" s="248">
        <v>78</v>
      </c>
      <c r="B84" s="95"/>
      <c r="C84" s="95"/>
      <c r="D84" s="96"/>
      <c r="E84" s="263"/>
      <c r="F84" s="114"/>
      <c r="G84" s="114"/>
      <c r="H84" s="404"/>
      <c r="I84" s="286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0"/>
        <v>999</v>
      </c>
      <c r="M84" s="283">
        <f t="shared" si="1"/>
        <v>999</v>
      </c>
      <c r="N84" s="278"/>
      <c r="O84" s="241"/>
      <c r="P84" s="115">
        <f t="shared" si="2"/>
        <v>999</v>
      </c>
      <c r="Q84" s="97"/>
    </row>
    <row r="85" spans="1:17" s="11" customFormat="1" ht="18.75" customHeight="1">
      <c r="A85" s="248">
        <v>79</v>
      </c>
      <c r="B85" s="95"/>
      <c r="C85" s="95"/>
      <c r="D85" s="96"/>
      <c r="E85" s="263"/>
      <c r="F85" s="114"/>
      <c r="G85" s="114"/>
      <c r="H85" s="404"/>
      <c r="I85" s="286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0"/>
        <v>999</v>
      </c>
      <c r="M85" s="283">
        <f t="shared" si="1"/>
        <v>999</v>
      </c>
      <c r="N85" s="278"/>
      <c r="O85" s="241"/>
      <c r="P85" s="115">
        <f t="shared" si="2"/>
        <v>999</v>
      </c>
      <c r="Q85" s="97"/>
    </row>
    <row r="86" spans="1:17" s="11" customFormat="1" ht="18.75" customHeight="1">
      <c r="A86" s="248">
        <v>80</v>
      </c>
      <c r="B86" s="95"/>
      <c r="C86" s="95"/>
      <c r="D86" s="96"/>
      <c r="E86" s="263"/>
      <c r="F86" s="114"/>
      <c r="G86" s="114"/>
      <c r="H86" s="404"/>
      <c r="I86" s="286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0"/>
        <v>999</v>
      </c>
      <c r="M86" s="283">
        <f t="shared" si="1"/>
        <v>999</v>
      </c>
      <c r="N86" s="278"/>
      <c r="O86" s="241"/>
      <c r="P86" s="115">
        <f t="shared" si="2"/>
        <v>999</v>
      </c>
      <c r="Q86" s="97"/>
    </row>
    <row r="87" spans="1:17" s="11" customFormat="1" ht="18.75" customHeight="1">
      <c r="A87" s="248">
        <v>81</v>
      </c>
      <c r="B87" s="95"/>
      <c r="C87" s="95"/>
      <c r="D87" s="96"/>
      <c r="E87" s="263"/>
      <c r="F87" s="114"/>
      <c r="G87" s="114"/>
      <c r="H87" s="404"/>
      <c r="I87" s="286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0"/>
        <v>999</v>
      </c>
      <c r="M87" s="283">
        <f t="shared" si="1"/>
        <v>999</v>
      </c>
      <c r="N87" s="278"/>
      <c r="O87" s="241"/>
      <c r="P87" s="115">
        <f t="shared" si="2"/>
        <v>999</v>
      </c>
      <c r="Q87" s="97"/>
    </row>
    <row r="88" spans="1:17" s="11" customFormat="1" ht="18.75" customHeight="1">
      <c r="A88" s="248">
        <v>82</v>
      </c>
      <c r="B88" s="95"/>
      <c r="C88" s="95"/>
      <c r="D88" s="96"/>
      <c r="E88" s="263"/>
      <c r="F88" s="114"/>
      <c r="G88" s="114"/>
      <c r="H88" s="404"/>
      <c r="I88" s="286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0"/>
        <v>999</v>
      </c>
      <c r="M88" s="283">
        <f t="shared" si="1"/>
        <v>999</v>
      </c>
      <c r="N88" s="278"/>
      <c r="O88" s="241"/>
      <c r="P88" s="115">
        <f t="shared" si="2"/>
        <v>999</v>
      </c>
      <c r="Q88" s="97"/>
    </row>
    <row r="89" spans="1:17" s="11" customFormat="1" ht="18.75" customHeight="1">
      <c r="A89" s="248">
        <v>83</v>
      </c>
      <c r="B89" s="95"/>
      <c r="C89" s="95"/>
      <c r="D89" s="96"/>
      <c r="E89" s="263"/>
      <c r="F89" s="114"/>
      <c r="G89" s="114"/>
      <c r="H89" s="404"/>
      <c r="I89" s="286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0"/>
        <v>999</v>
      </c>
      <c r="M89" s="283">
        <f t="shared" si="1"/>
        <v>999</v>
      </c>
      <c r="N89" s="278"/>
      <c r="O89" s="241"/>
      <c r="P89" s="115">
        <f t="shared" si="2"/>
        <v>999</v>
      </c>
      <c r="Q89" s="97"/>
    </row>
    <row r="90" spans="1:17" s="11" customFormat="1" ht="18.75" customHeight="1">
      <c r="A90" s="248">
        <v>84</v>
      </c>
      <c r="B90" s="95"/>
      <c r="C90" s="95"/>
      <c r="D90" s="96"/>
      <c r="E90" s="263"/>
      <c r="F90" s="114"/>
      <c r="G90" s="114"/>
      <c r="H90" s="404"/>
      <c r="I90" s="286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0"/>
        <v>999</v>
      </c>
      <c r="M90" s="283">
        <f t="shared" si="1"/>
        <v>999</v>
      </c>
      <c r="N90" s="278"/>
      <c r="O90" s="241"/>
      <c r="P90" s="115">
        <f t="shared" si="2"/>
        <v>999</v>
      </c>
      <c r="Q90" s="97"/>
    </row>
    <row r="91" spans="1:17" s="11" customFormat="1" ht="18.75" customHeight="1">
      <c r="A91" s="248">
        <v>85</v>
      </c>
      <c r="B91" s="95"/>
      <c r="C91" s="95"/>
      <c r="D91" s="96"/>
      <c r="E91" s="263"/>
      <c r="F91" s="114"/>
      <c r="G91" s="114"/>
      <c r="H91" s="404"/>
      <c r="I91" s="286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0"/>
        <v>999</v>
      </c>
      <c r="M91" s="283">
        <f t="shared" si="1"/>
        <v>999</v>
      </c>
      <c r="N91" s="278"/>
      <c r="O91" s="241"/>
      <c r="P91" s="115">
        <f t="shared" si="2"/>
        <v>999</v>
      </c>
      <c r="Q91" s="97"/>
    </row>
    <row r="92" spans="1:17" s="11" customFormat="1" ht="18.75" customHeight="1">
      <c r="A92" s="248">
        <v>86</v>
      </c>
      <c r="B92" s="95"/>
      <c r="C92" s="95"/>
      <c r="D92" s="96"/>
      <c r="E92" s="263"/>
      <c r="F92" s="114"/>
      <c r="G92" s="114"/>
      <c r="H92" s="404"/>
      <c r="I92" s="286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0"/>
        <v>999</v>
      </c>
      <c r="M92" s="283">
        <f t="shared" si="1"/>
        <v>999</v>
      </c>
      <c r="N92" s="278"/>
      <c r="O92" s="241"/>
      <c r="P92" s="115">
        <f t="shared" si="2"/>
        <v>999</v>
      </c>
      <c r="Q92" s="97"/>
    </row>
    <row r="93" spans="1:17" s="11" customFormat="1" ht="18.75" customHeight="1">
      <c r="A93" s="248">
        <v>87</v>
      </c>
      <c r="B93" s="95"/>
      <c r="C93" s="95"/>
      <c r="D93" s="96"/>
      <c r="E93" s="263"/>
      <c r="F93" s="114"/>
      <c r="G93" s="114"/>
      <c r="H93" s="404"/>
      <c r="I93" s="286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0"/>
        <v>999</v>
      </c>
      <c r="M93" s="283">
        <f t="shared" si="1"/>
        <v>999</v>
      </c>
      <c r="N93" s="278"/>
      <c r="O93" s="241"/>
      <c r="P93" s="115">
        <f t="shared" si="2"/>
        <v>999</v>
      </c>
      <c r="Q93" s="97"/>
    </row>
    <row r="94" spans="1:17" s="11" customFormat="1" ht="18.75" customHeight="1">
      <c r="A94" s="248">
        <v>88</v>
      </c>
      <c r="B94" s="95"/>
      <c r="C94" s="95"/>
      <c r="D94" s="96"/>
      <c r="E94" s="263"/>
      <c r="F94" s="114"/>
      <c r="G94" s="114"/>
      <c r="H94" s="404"/>
      <c r="I94" s="286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0"/>
        <v>999</v>
      </c>
      <c r="M94" s="283">
        <f t="shared" si="1"/>
        <v>999</v>
      </c>
      <c r="N94" s="278"/>
      <c r="O94" s="241"/>
      <c r="P94" s="115">
        <f t="shared" si="2"/>
        <v>999</v>
      </c>
      <c r="Q94" s="97"/>
    </row>
    <row r="95" spans="1:17" s="11" customFormat="1" ht="18.75" customHeight="1">
      <c r="A95" s="248">
        <v>89</v>
      </c>
      <c r="B95" s="95"/>
      <c r="C95" s="95"/>
      <c r="D95" s="96"/>
      <c r="E95" s="263"/>
      <c r="F95" s="114"/>
      <c r="G95" s="114"/>
      <c r="H95" s="404"/>
      <c r="I95" s="286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0"/>
        <v>999</v>
      </c>
      <c r="M95" s="283">
        <f t="shared" si="1"/>
        <v>999</v>
      </c>
      <c r="N95" s="278"/>
      <c r="O95" s="241"/>
      <c r="P95" s="115">
        <f t="shared" si="2"/>
        <v>999</v>
      </c>
      <c r="Q95" s="97"/>
    </row>
    <row r="96" spans="1:17" s="11" customFormat="1" ht="18.75" customHeight="1">
      <c r="A96" s="248">
        <v>90</v>
      </c>
      <c r="B96" s="95"/>
      <c r="C96" s="95"/>
      <c r="D96" s="96"/>
      <c r="E96" s="263"/>
      <c r="F96" s="114"/>
      <c r="G96" s="114"/>
      <c r="H96" s="404"/>
      <c r="I96" s="286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0"/>
        <v>999</v>
      </c>
      <c r="M96" s="283">
        <f t="shared" si="1"/>
        <v>999</v>
      </c>
      <c r="N96" s="278"/>
      <c r="O96" s="241"/>
      <c r="P96" s="115">
        <f t="shared" si="2"/>
        <v>999</v>
      </c>
      <c r="Q96" s="97"/>
    </row>
    <row r="97" spans="1:17" s="11" customFormat="1" ht="18.75" customHeight="1">
      <c r="A97" s="248">
        <v>91</v>
      </c>
      <c r="B97" s="95"/>
      <c r="C97" s="95"/>
      <c r="D97" s="96"/>
      <c r="E97" s="263"/>
      <c r="F97" s="114"/>
      <c r="G97" s="114"/>
      <c r="H97" s="404"/>
      <c r="I97" s="286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0"/>
        <v>999</v>
      </c>
      <c r="M97" s="283">
        <f t="shared" si="1"/>
        <v>999</v>
      </c>
      <c r="N97" s="278"/>
      <c r="O97" s="241"/>
      <c r="P97" s="115">
        <f t="shared" si="2"/>
        <v>999</v>
      </c>
      <c r="Q97" s="97"/>
    </row>
    <row r="98" spans="1:17" s="11" customFormat="1" ht="18.75" customHeight="1">
      <c r="A98" s="248">
        <v>92</v>
      </c>
      <c r="B98" s="95"/>
      <c r="C98" s="95"/>
      <c r="D98" s="96"/>
      <c r="E98" s="263"/>
      <c r="F98" s="114"/>
      <c r="G98" s="114"/>
      <c r="H98" s="404"/>
      <c r="I98" s="286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0"/>
        <v>999</v>
      </c>
      <c r="M98" s="283">
        <f t="shared" si="1"/>
        <v>999</v>
      </c>
      <c r="N98" s="278"/>
      <c r="O98" s="241"/>
      <c r="P98" s="115">
        <f t="shared" si="2"/>
        <v>999</v>
      </c>
      <c r="Q98" s="97"/>
    </row>
    <row r="99" spans="1:17" s="11" customFormat="1" ht="18.75" customHeight="1">
      <c r="A99" s="248">
        <v>93</v>
      </c>
      <c r="B99" s="95"/>
      <c r="C99" s="95"/>
      <c r="D99" s="96"/>
      <c r="E99" s="263"/>
      <c r="F99" s="114"/>
      <c r="G99" s="114"/>
      <c r="H99" s="404"/>
      <c r="I99" s="286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0"/>
        <v>999</v>
      </c>
      <c r="M99" s="283">
        <f t="shared" si="1"/>
        <v>999</v>
      </c>
      <c r="N99" s="278"/>
      <c r="O99" s="241"/>
      <c r="P99" s="115">
        <f t="shared" si="2"/>
        <v>999</v>
      </c>
      <c r="Q99" s="97"/>
    </row>
    <row r="100" spans="1:17" s="11" customFormat="1" ht="18.75" customHeight="1">
      <c r="A100" s="248">
        <v>94</v>
      </c>
      <c r="B100" s="95"/>
      <c r="C100" s="95"/>
      <c r="D100" s="96"/>
      <c r="E100" s="263"/>
      <c r="F100" s="114"/>
      <c r="G100" s="114"/>
      <c r="H100" s="404"/>
      <c r="I100" s="286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0"/>
        <v>999</v>
      </c>
      <c r="M100" s="283">
        <f t="shared" si="1"/>
        <v>999</v>
      </c>
      <c r="N100" s="278"/>
      <c r="O100" s="241"/>
      <c r="P100" s="115">
        <f t="shared" si="2"/>
        <v>999</v>
      </c>
      <c r="Q100" s="97"/>
    </row>
    <row r="101" spans="1:17" s="11" customFormat="1" ht="18.75" customHeight="1">
      <c r="A101" s="248">
        <v>95</v>
      </c>
      <c r="B101" s="95"/>
      <c r="C101" s="95"/>
      <c r="D101" s="96"/>
      <c r="E101" s="263"/>
      <c r="F101" s="114"/>
      <c r="G101" s="114"/>
      <c r="H101" s="404"/>
      <c r="I101" s="286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si="0"/>
        <v>999</v>
      </c>
      <c r="M101" s="283">
        <f t="shared" si="1"/>
        <v>999</v>
      </c>
      <c r="N101" s="278"/>
      <c r="O101" s="241"/>
      <c r="P101" s="115">
        <f t="shared" si="2"/>
        <v>999</v>
      </c>
      <c r="Q101" s="97"/>
    </row>
    <row r="102" spans="1:17" s="11" customFormat="1" ht="18.75" customHeight="1">
      <c r="A102" s="248">
        <v>96</v>
      </c>
      <c r="B102" s="95"/>
      <c r="C102" s="95"/>
      <c r="D102" s="96"/>
      <c r="E102" s="263"/>
      <c r="F102" s="114"/>
      <c r="G102" s="114"/>
      <c r="H102" s="404"/>
      <c r="I102" s="286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0"/>
        <v>999</v>
      </c>
      <c r="M102" s="283">
        <f t="shared" si="1"/>
        <v>999</v>
      </c>
      <c r="N102" s="278"/>
      <c r="O102" s="241"/>
      <c r="P102" s="115">
        <f t="shared" si="2"/>
        <v>999</v>
      </c>
      <c r="Q102" s="97"/>
    </row>
    <row r="103" spans="1:17" s="11" customFormat="1" ht="18.75" customHeight="1">
      <c r="A103" s="248">
        <v>97</v>
      </c>
      <c r="B103" s="95"/>
      <c r="C103" s="95"/>
      <c r="D103" s="96"/>
      <c r="E103" s="263"/>
      <c r="F103" s="114"/>
      <c r="G103" s="114"/>
      <c r="H103" s="404"/>
      <c r="I103" s="286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0"/>
        <v>999</v>
      </c>
      <c r="M103" s="283">
        <f t="shared" si="1"/>
        <v>999</v>
      </c>
      <c r="N103" s="278"/>
      <c r="O103" s="241"/>
      <c r="P103" s="115">
        <f t="shared" si="2"/>
        <v>999</v>
      </c>
      <c r="Q103" s="97"/>
    </row>
    <row r="104" spans="1:17" s="11" customFormat="1" ht="18.75" customHeight="1">
      <c r="A104" s="248">
        <v>98</v>
      </c>
      <c r="B104" s="95"/>
      <c r="C104" s="95"/>
      <c r="D104" s="96"/>
      <c r="E104" s="263"/>
      <c r="F104" s="114"/>
      <c r="G104" s="114"/>
      <c r="H104" s="404"/>
      <c r="I104" s="286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aca="true" t="shared" si="3" ref="L104:L156">IF(Q104="",999,Q104)</f>
        <v>999</v>
      </c>
      <c r="M104" s="283">
        <f aca="true" t="shared" si="4" ref="M104:M156">IF(P104=999,999,1)</f>
        <v>999</v>
      </c>
      <c r="N104" s="278"/>
      <c r="O104" s="241"/>
      <c r="P104" s="115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248">
        <v>99</v>
      </c>
      <c r="B105" s="95"/>
      <c r="C105" s="95"/>
      <c r="D105" s="96"/>
      <c r="E105" s="263"/>
      <c r="F105" s="114"/>
      <c r="G105" s="114"/>
      <c r="H105" s="404"/>
      <c r="I105" s="286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3"/>
        <v>999</v>
      </c>
      <c r="M105" s="283">
        <f t="shared" si="4"/>
        <v>999</v>
      </c>
      <c r="N105" s="278"/>
      <c r="O105" s="241"/>
      <c r="P105" s="115">
        <f t="shared" si="5"/>
        <v>999</v>
      </c>
      <c r="Q105" s="97"/>
    </row>
    <row r="106" spans="1:17" s="11" customFormat="1" ht="18.75" customHeight="1">
      <c r="A106" s="248">
        <v>100</v>
      </c>
      <c r="B106" s="95"/>
      <c r="C106" s="95"/>
      <c r="D106" s="96"/>
      <c r="E106" s="263"/>
      <c r="F106" s="114"/>
      <c r="G106" s="114"/>
      <c r="H106" s="404"/>
      <c r="I106" s="286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3"/>
        <v>999</v>
      </c>
      <c r="M106" s="283">
        <f t="shared" si="4"/>
        <v>999</v>
      </c>
      <c r="N106" s="278"/>
      <c r="O106" s="241"/>
      <c r="P106" s="115">
        <f t="shared" si="5"/>
        <v>999</v>
      </c>
      <c r="Q106" s="97"/>
    </row>
    <row r="107" spans="1:17" s="11" customFormat="1" ht="18.75" customHeight="1">
      <c r="A107" s="248">
        <v>101</v>
      </c>
      <c r="B107" s="95"/>
      <c r="C107" s="95"/>
      <c r="D107" s="96"/>
      <c r="E107" s="263"/>
      <c r="F107" s="114"/>
      <c r="G107" s="114"/>
      <c r="H107" s="404"/>
      <c r="I107" s="286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3"/>
        <v>999</v>
      </c>
      <c r="M107" s="283">
        <f t="shared" si="4"/>
        <v>999</v>
      </c>
      <c r="N107" s="278"/>
      <c r="O107" s="241"/>
      <c r="P107" s="115">
        <f t="shared" si="5"/>
        <v>999</v>
      </c>
      <c r="Q107" s="97"/>
    </row>
    <row r="108" spans="1:17" s="11" customFormat="1" ht="18.75" customHeight="1">
      <c r="A108" s="248">
        <v>102</v>
      </c>
      <c r="B108" s="95"/>
      <c r="C108" s="95"/>
      <c r="D108" s="96"/>
      <c r="E108" s="263"/>
      <c r="F108" s="114"/>
      <c r="G108" s="114"/>
      <c r="H108" s="404"/>
      <c r="I108" s="286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3"/>
        <v>999</v>
      </c>
      <c r="M108" s="283">
        <f t="shared" si="4"/>
        <v>999</v>
      </c>
      <c r="N108" s="278"/>
      <c r="O108" s="241"/>
      <c r="P108" s="115">
        <f t="shared" si="5"/>
        <v>999</v>
      </c>
      <c r="Q108" s="97"/>
    </row>
    <row r="109" spans="1:17" s="11" customFormat="1" ht="18.75" customHeight="1">
      <c r="A109" s="248">
        <v>103</v>
      </c>
      <c r="B109" s="95"/>
      <c r="C109" s="95"/>
      <c r="D109" s="96"/>
      <c r="E109" s="263"/>
      <c r="F109" s="114"/>
      <c r="G109" s="114"/>
      <c r="H109" s="404"/>
      <c r="I109" s="286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3"/>
        <v>999</v>
      </c>
      <c r="M109" s="283">
        <f t="shared" si="4"/>
        <v>999</v>
      </c>
      <c r="N109" s="278"/>
      <c r="O109" s="241"/>
      <c r="P109" s="115">
        <f t="shared" si="5"/>
        <v>999</v>
      </c>
      <c r="Q109" s="97"/>
    </row>
    <row r="110" spans="1:17" s="11" customFormat="1" ht="18.75" customHeight="1">
      <c r="A110" s="248">
        <v>104</v>
      </c>
      <c r="B110" s="95"/>
      <c r="C110" s="95"/>
      <c r="D110" s="96"/>
      <c r="E110" s="263"/>
      <c r="F110" s="114"/>
      <c r="G110" s="114"/>
      <c r="H110" s="404"/>
      <c r="I110" s="286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3"/>
        <v>999</v>
      </c>
      <c r="M110" s="283">
        <f t="shared" si="4"/>
        <v>999</v>
      </c>
      <c r="N110" s="278"/>
      <c r="O110" s="241"/>
      <c r="P110" s="115">
        <f t="shared" si="5"/>
        <v>999</v>
      </c>
      <c r="Q110" s="97"/>
    </row>
    <row r="111" spans="1:17" s="11" customFormat="1" ht="18.75" customHeight="1">
      <c r="A111" s="248">
        <v>105</v>
      </c>
      <c r="B111" s="95"/>
      <c r="C111" s="95"/>
      <c r="D111" s="96"/>
      <c r="E111" s="263"/>
      <c r="F111" s="114"/>
      <c r="G111" s="114"/>
      <c r="H111" s="404"/>
      <c r="I111" s="286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3"/>
        <v>999</v>
      </c>
      <c r="M111" s="283">
        <f t="shared" si="4"/>
        <v>999</v>
      </c>
      <c r="N111" s="278"/>
      <c r="O111" s="241"/>
      <c r="P111" s="115">
        <f t="shared" si="5"/>
        <v>999</v>
      </c>
      <c r="Q111" s="97"/>
    </row>
    <row r="112" spans="1:17" s="11" customFormat="1" ht="18.75" customHeight="1">
      <c r="A112" s="248">
        <v>106</v>
      </c>
      <c r="B112" s="95"/>
      <c r="C112" s="95"/>
      <c r="D112" s="96"/>
      <c r="E112" s="263"/>
      <c r="F112" s="114"/>
      <c r="G112" s="114"/>
      <c r="H112" s="404"/>
      <c r="I112" s="286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3"/>
        <v>999</v>
      </c>
      <c r="M112" s="283">
        <f t="shared" si="4"/>
        <v>999</v>
      </c>
      <c r="N112" s="278"/>
      <c r="O112" s="241"/>
      <c r="P112" s="115">
        <f t="shared" si="5"/>
        <v>999</v>
      </c>
      <c r="Q112" s="97"/>
    </row>
    <row r="113" spans="1:17" s="11" customFormat="1" ht="18.75" customHeight="1">
      <c r="A113" s="248">
        <v>107</v>
      </c>
      <c r="B113" s="95"/>
      <c r="C113" s="95"/>
      <c r="D113" s="96"/>
      <c r="E113" s="263"/>
      <c r="F113" s="114"/>
      <c r="G113" s="114"/>
      <c r="H113" s="404"/>
      <c r="I113" s="286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3"/>
        <v>999</v>
      </c>
      <c r="M113" s="283">
        <f t="shared" si="4"/>
        <v>999</v>
      </c>
      <c r="N113" s="278"/>
      <c r="O113" s="241"/>
      <c r="P113" s="115">
        <f t="shared" si="5"/>
        <v>999</v>
      </c>
      <c r="Q113" s="97"/>
    </row>
    <row r="114" spans="1:17" s="11" customFormat="1" ht="18.75" customHeight="1">
      <c r="A114" s="248">
        <v>108</v>
      </c>
      <c r="B114" s="95"/>
      <c r="C114" s="95"/>
      <c r="D114" s="96"/>
      <c r="E114" s="263"/>
      <c r="F114" s="114"/>
      <c r="G114" s="114"/>
      <c r="H114" s="404"/>
      <c r="I114" s="286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3"/>
        <v>999</v>
      </c>
      <c r="M114" s="283">
        <f t="shared" si="4"/>
        <v>999</v>
      </c>
      <c r="N114" s="278"/>
      <c r="O114" s="241"/>
      <c r="P114" s="115">
        <f t="shared" si="5"/>
        <v>999</v>
      </c>
      <c r="Q114" s="97"/>
    </row>
    <row r="115" spans="1:17" s="11" customFormat="1" ht="18.75" customHeight="1">
      <c r="A115" s="248">
        <v>109</v>
      </c>
      <c r="B115" s="95"/>
      <c r="C115" s="95"/>
      <c r="D115" s="96"/>
      <c r="E115" s="263"/>
      <c r="F115" s="114"/>
      <c r="G115" s="114"/>
      <c r="H115" s="404"/>
      <c r="I115" s="286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3"/>
        <v>999</v>
      </c>
      <c r="M115" s="283">
        <f t="shared" si="4"/>
        <v>999</v>
      </c>
      <c r="N115" s="278"/>
      <c r="O115" s="241"/>
      <c r="P115" s="115">
        <f t="shared" si="5"/>
        <v>999</v>
      </c>
      <c r="Q115" s="97"/>
    </row>
    <row r="116" spans="1:17" s="11" customFormat="1" ht="18.75" customHeight="1">
      <c r="A116" s="248">
        <v>110</v>
      </c>
      <c r="B116" s="95"/>
      <c r="C116" s="95"/>
      <c r="D116" s="96"/>
      <c r="E116" s="263"/>
      <c r="F116" s="114"/>
      <c r="G116" s="114"/>
      <c r="H116" s="404"/>
      <c r="I116" s="286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3"/>
        <v>999</v>
      </c>
      <c r="M116" s="283">
        <f t="shared" si="4"/>
        <v>999</v>
      </c>
      <c r="N116" s="278"/>
      <c r="O116" s="241"/>
      <c r="P116" s="115">
        <f t="shared" si="5"/>
        <v>999</v>
      </c>
      <c r="Q116" s="97"/>
    </row>
    <row r="117" spans="1:17" s="11" customFormat="1" ht="18.75" customHeight="1">
      <c r="A117" s="248">
        <v>111</v>
      </c>
      <c r="B117" s="95"/>
      <c r="C117" s="95"/>
      <c r="D117" s="96"/>
      <c r="E117" s="263"/>
      <c r="F117" s="114"/>
      <c r="G117" s="114"/>
      <c r="H117" s="404"/>
      <c r="I117" s="286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3"/>
        <v>999</v>
      </c>
      <c r="M117" s="283">
        <f t="shared" si="4"/>
        <v>999</v>
      </c>
      <c r="N117" s="278"/>
      <c r="O117" s="241"/>
      <c r="P117" s="115">
        <f t="shared" si="5"/>
        <v>999</v>
      </c>
      <c r="Q117" s="97"/>
    </row>
    <row r="118" spans="1:17" s="11" customFormat="1" ht="18.75" customHeight="1">
      <c r="A118" s="248">
        <v>112</v>
      </c>
      <c r="B118" s="95"/>
      <c r="C118" s="95"/>
      <c r="D118" s="96"/>
      <c r="E118" s="263"/>
      <c r="F118" s="114"/>
      <c r="G118" s="114"/>
      <c r="H118" s="404"/>
      <c r="I118" s="286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3"/>
        <v>999</v>
      </c>
      <c r="M118" s="283">
        <f t="shared" si="4"/>
        <v>999</v>
      </c>
      <c r="N118" s="278"/>
      <c r="O118" s="241"/>
      <c r="P118" s="115">
        <f t="shared" si="5"/>
        <v>999</v>
      </c>
      <c r="Q118" s="97"/>
    </row>
    <row r="119" spans="1:17" s="11" customFormat="1" ht="18.75" customHeight="1">
      <c r="A119" s="248">
        <v>113</v>
      </c>
      <c r="B119" s="95"/>
      <c r="C119" s="95"/>
      <c r="D119" s="96"/>
      <c r="E119" s="263"/>
      <c r="F119" s="114"/>
      <c r="G119" s="114"/>
      <c r="H119" s="404"/>
      <c r="I119" s="286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3"/>
        <v>999</v>
      </c>
      <c r="M119" s="283">
        <f t="shared" si="4"/>
        <v>999</v>
      </c>
      <c r="N119" s="278"/>
      <c r="O119" s="241"/>
      <c r="P119" s="115">
        <f t="shared" si="5"/>
        <v>999</v>
      </c>
      <c r="Q119" s="97"/>
    </row>
    <row r="120" spans="1:17" s="11" customFormat="1" ht="18.75" customHeight="1">
      <c r="A120" s="248">
        <v>114</v>
      </c>
      <c r="B120" s="95"/>
      <c r="C120" s="95"/>
      <c r="D120" s="96"/>
      <c r="E120" s="263"/>
      <c r="F120" s="114"/>
      <c r="G120" s="114"/>
      <c r="H120" s="404"/>
      <c r="I120" s="286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3"/>
        <v>999</v>
      </c>
      <c r="M120" s="283">
        <f t="shared" si="4"/>
        <v>999</v>
      </c>
      <c r="N120" s="278"/>
      <c r="O120" s="241"/>
      <c r="P120" s="115">
        <f t="shared" si="5"/>
        <v>999</v>
      </c>
      <c r="Q120" s="97"/>
    </row>
    <row r="121" spans="1:17" s="11" customFormat="1" ht="18.75" customHeight="1">
      <c r="A121" s="248">
        <v>115</v>
      </c>
      <c r="B121" s="95"/>
      <c r="C121" s="95"/>
      <c r="D121" s="96"/>
      <c r="E121" s="263"/>
      <c r="F121" s="114"/>
      <c r="G121" s="114"/>
      <c r="H121" s="404"/>
      <c r="I121" s="286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3"/>
        <v>999</v>
      </c>
      <c r="M121" s="283">
        <f t="shared" si="4"/>
        <v>999</v>
      </c>
      <c r="N121" s="278"/>
      <c r="O121" s="241"/>
      <c r="P121" s="115">
        <f t="shared" si="5"/>
        <v>999</v>
      </c>
      <c r="Q121" s="97"/>
    </row>
    <row r="122" spans="1:17" s="11" customFormat="1" ht="18.75" customHeight="1">
      <c r="A122" s="248">
        <v>116</v>
      </c>
      <c r="B122" s="95"/>
      <c r="C122" s="95"/>
      <c r="D122" s="96"/>
      <c r="E122" s="263"/>
      <c r="F122" s="114"/>
      <c r="G122" s="114"/>
      <c r="H122" s="404"/>
      <c r="I122" s="286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3"/>
        <v>999</v>
      </c>
      <c r="M122" s="283">
        <f t="shared" si="4"/>
        <v>999</v>
      </c>
      <c r="N122" s="278"/>
      <c r="O122" s="241"/>
      <c r="P122" s="115">
        <f t="shared" si="5"/>
        <v>999</v>
      </c>
      <c r="Q122" s="97"/>
    </row>
    <row r="123" spans="1:17" s="11" customFormat="1" ht="18.75" customHeight="1">
      <c r="A123" s="248">
        <v>117</v>
      </c>
      <c r="B123" s="95"/>
      <c r="C123" s="95"/>
      <c r="D123" s="96"/>
      <c r="E123" s="263"/>
      <c r="F123" s="114"/>
      <c r="G123" s="114"/>
      <c r="H123" s="404"/>
      <c r="I123" s="286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3"/>
        <v>999</v>
      </c>
      <c r="M123" s="283">
        <f t="shared" si="4"/>
        <v>999</v>
      </c>
      <c r="N123" s="278"/>
      <c r="O123" s="241"/>
      <c r="P123" s="115">
        <f t="shared" si="5"/>
        <v>999</v>
      </c>
      <c r="Q123" s="97"/>
    </row>
    <row r="124" spans="1:17" s="11" customFormat="1" ht="18.75" customHeight="1">
      <c r="A124" s="248">
        <v>118</v>
      </c>
      <c r="B124" s="95"/>
      <c r="C124" s="95"/>
      <c r="D124" s="96"/>
      <c r="E124" s="263"/>
      <c r="F124" s="114"/>
      <c r="G124" s="114"/>
      <c r="H124" s="404"/>
      <c r="I124" s="286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3"/>
        <v>999</v>
      </c>
      <c r="M124" s="283">
        <f t="shared" si="4"/>
        <v>999</v>
      </c>
      <c r="N124" s="278"/>
      <c r="O124" s="241"/>
      <c r="P124" s="115">
        <f t="shared" si="5"/>
        <v>999</v>
      </c>
      <c r="Q124" s="97"/>
    </row>
    <row r="125" spans="1:17" s="11" customFormat="1" ht="18.75" customHeight="1">
      <c r="A125" s="248">
        <v>119</v>
      </c>
      <c r="B125" s="95"/>
      <c r="C125" s="95"/>
      <c r="D125" s="96"/>
      <c r="E125" s="263"/>
      <c r="F125" s="114"/>
      <c r="G125" s="114"/>
      <c r="H125" s="404"/>
      <c r="I125" s="286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3"/>
        <v>999</v>
      </c>
      <c r="M125" s="283">
        <f t="shared" si="4"/>
        <v>999</v>
      </c>
      <c r="N125" s="278"/>
      <c r="O125" s="241"/>
      <c r="P125" s="115">
        <f t="shared" si="5"/>
        <v>999</v>
      </c>
      <c r="Q125" s="97"/>
    </row>
    <row r="126" spans="1:17" s="11" customFormat="1" ht="18.75" customHeight="1">
      <c r="A126" s="248">
        <v>120</v>
      </c>
      <c r="B126" s="95"/>
      <c r="C126" s="95"/>
      <c r="D126" s="96"/>
      <c r="E126" s="263"/>
      <c r="F126" s="114"/>
      <c r="G126" s="114"/>
      <c r="H126" s="404"/>
      <c r="I126" s="286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3"/>
        <v>999</v>
      </c>
      <c r="M126" s="283">
        <f t="shared" si="4"/>
        <v>999</v>
      </c>
      <c r="N126" s="278"/>
      <c r="O126" s="241"/>
      <c r="P126" s="115">
        <f t="shared" si="5"/>
        <v>999</v>
      </c>
      <c r="Q126" s="97"/>
    </row>
    <row r="127" spans="1:17" s="11" customFormat="1" ht="18.75" customHeight="1">
      <c r="A127" s="248">
        <v>121</v>
      </c>
      <c r="B127" s="95"/>
      <c r="C127" s="95"/>
      <c r="D127" s="96"/>
      <c r="E127" s="263"/>
      <c r="F127" s="114"/>
      <c r="G127" s="114"/>
      <c r="H127" s="404"/>
      <c r="I127" s="286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3"/>
        <v>999</v>
      </c>
      <c r="M127" s="283">
        <f t="shared" si="4"/>
        <v>999</v>
      </c>
      <c r="N127" s="278"/>
      <c r="O127" s="241"/>
      <c r="P127" s="115">
        <f t="shared" si="5"/>
        <v>999</v>
      </c>
      <c r="Q127" s="97"/>
    </row>
    <row r="128" spans="1:17" s="11" customFormat="1" ht="18.75" customHeight="1">
      <c r="A128" s="248">
        <v>122</v>
      </c>
      <c r="B128" s="95"/>
      <c r="C128" s="95"/>
      <c r="D128" s="96"/>
      <c r="E128" s="263"/>
      <c r="F128" s="114"/>
      <c r="G128" s="114"/>
      <c r="H128" s="404"/>
      <c r="I128" s="286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3"/>
        <v>999</v>
      </c>
      <c r="M128" s="283">
        <f t="shared" si="4"/>
        <v>999</v>
      </c>
      <c r="N128" s="278"/>
      <c r="O128" s="241"/>
      <c r="P128" s="115">
        <f t="shared" si="5"/>
        <v>999</v>
      </c>
      <c r="Q128" s="97"/>
    </row>
    <row r="129" spans="1:17" s="11" customFormat="1" ht="18.75" customHeight="1">
      <c r="A129" s="248">
        <v>123</v>
      </c>
      <c r="B129" s="95"/>
      <c r="C129" s="95"/>
      <c r="D129" s="96"/>
      <c r="E129" s="263"/>
      <c r="F129" s="114"/>
      <c r="G129" s="114"/>
      <c r="H129" s="404"/>
      <c r="I129" s="286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3"/>
        <v>999</v>
      </c>
      <c r="M129" s="283">
        <f t="shared" si="4"/>
        <v>999</v>
      </c>
      <c r="N129" s="278"/>
      <c r="O129" s="241"/>
      <c r="P129" s="115">
        <f t="shared" si="5"/>
        <v>999</v>
      </c>
      <c r="Q129" s="97"/>
    </row>
    <row r="130" spans="1:17" s="11" customFormat="1" ht="18.75" customHeight="1">
      <c r="A130" s="248">
        <v>124</v>
      </c>
      <c r="B130" s="95"/>
      <c r="C130" s="95"/>
      <c r="D130" s="96"/>
      <c r="E130" s="263"/>
      <c r="F130" s="114"/>
      <c r="G130" s="114"/>
      <c r="H130" s="404"/>
      <c r="I130" s="286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3"/>
        <v>999</v>
      </c>
      <c r="M130" s="283">
        <f t="shared" si="4"/>
        <v>999</v>
      </c>
      <c r="N130" s="278"/>
      <c r="O130" s="241"/>
      <c r="P130" s="115">
        <f t="shared" si="5"/>
        <v>999</v>
      </c>
      <c r="Q130" s="97"/>
    </row>
    <row r="131" spans="1:17" s="11" customFormat="1" ht="18.75" customHeight="1">
      <c r="A131" s="248">
        <v>125</v>
      </c>
      <c r="B131" s="95"/>
      <c r="C131" s="95"/>
      <c r="D131" s="96"/>
      <c r="E131" s="263"/>
      <c r="F131" s="114"/>
      <c r="G131" s="114"/>
      <c r="H131" s="404"/>
      <c r="I131" s="286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3"/>
        <v>999</v>
      </c>
      <c r="M131" s="283">
        <f t="shared" si="4"/>
        <v>999</v>
      </c>
      <c r="N131" s="278"/>
      <c r="O131" s="241"/>
      <c r="P131" s="115">
        <f t="shared" si="5"/>
        <v>999</v>
      </c>
      <c r="Q131" s="97"/>
    </row>
    <row r="132" spans="1:17" s="11" customFormat="1" ht="18.75" customHeight="1">
      <c r="A132" s="248">
        <v>126</v>
      </c>
      <c r="B132" s="95"/>
      <c r="C132" s="95"/>
      <c r="D132" s="96"/>
      <c r="E132" s="263"/>
      <c r="F132" s="114"/>
      <c r="G132" s="114"/>
      <c r="H132" s="404"/>
      <c r="I132" s="286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3"/>
        <v>999</v>
      </c>
      <c r="M132" s="283">
        <f t="shared" si="4"/>
        <v>999</v>
      </c>
      <c r="N132" s="278"/>
      <c r="O132" s="241"/>
      <c r="P132" s="115">
        <f t="shared" si="5"/>
        <v>999</v>
      </c>
      <c r="Q132" s="97"/>
    </row>
    <row r="133" spans="1:17" s="11" customFormat="1" ht="18.75" customHeight="1">
      <c r="A133" s="248">
        <v>127</v>
      </c>
      <c r="B133" s="95"/>
      <c r="C133" s="95"/>
      <c r="D133" s="96"/>
      <c r="E133" s="263"/>
      <c r="F133" s="114"/>
      <c r="G133" s="114"/>
      <c r="H133" s="404"/>
      <c r="I133" s="286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3"/>
        <v>999</v>
      </c>
      <c r="M133" s="283">
        <f t="shared" si="4"/>
        <v>999</v>
      </c>
      <c r="N133" s="278"/>
      <c r="O133" s="241"/>
      <c r="P133" s="115">
        <f t="shared" si="5"/>
        <v>999</v>
      </c>
      <c r="Q133" s="97"/>
    </row>
    <row r="134" spans="1:17" s="11" customFormat="1" ht="18.75" customHeight="1">
      <c r="A134" s="248">
        <v>128</v>
      </c>
      <c r="B134" s="95"/>
      <c r="C134" s="95"/>
      <c r="D134" s="96"/>
      <c r="E134" s="263"/>
      <c r="F134" s="114"/>
      <c r="G134" s="114"/>
      <c r="H134" s="404"/>
      <c r="I134" s="286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3"/>
        <v>999</v>
      </c>
      <c r="M134" s="283">
        <f t="shared" si="4"/>
        <v>999</v>
      </c>
      <c r="N134" s="278"/>
      <c r="O134" s="284"/>
      <c r="P134" s="285">
        <f t="shared" si="5"/>
        <v>999</v>
      </c>
      <c r="Q134" s="286"/>
    </row>
    <row r="135" spans="1:17" ht="12.75">
      <c r="A135" s="248">
        <v>129</v>
      </c>
      <c r="B135" s="95"/>
      <c r="C135" s="95"/>
      <c r="D135" s="96"/>
      <c r="E135" s="263"/>
      <c r="F135" s="114"/>
      <c r="G135" s="114"/>
      <c r="H135" s="404"/>
      <c r="I135" s="286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si="3"/>
        <v>999</v>
      </c>
      <c r="M135" s="283">
        <f t="shared" si="4"/>
        <v>999</v>
      </c>
      <c r="N135" s="278"/>
      <c r="O135" s="241"/>
      <c r="P135" s="115">
        <f t="shared" si="5"/>
        <v>999</v>
      </c>
      <c r="Q135" s="97"/>
    </row>
    <row r="136" spans="1:17" ht="12.75">
      <c r="A136" s="248">
        <v>130</v>
      </c>
      <c r="B136" s="95"/>
      <c r="C136" s="95"/>
      <c r="D136" s="96"/>
      <c r="E136" s="263"/>
      <c r="F136" s="114"/>
      <c r="G136" s="114"/>
      <c r="H136" s="404"/>
      <c r="I136" s="286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3"/>
        <v>999</v>
      </c>
      <c r="M136" s="283">
        <f t="shared" si="4"/>
        <v>999</v>
      </c>
      <c r="N136" s="278"/>
      <c r="O136" s="241"/>
      <c r="P136" s="115">
        <f t="shared" si="5"/>
        <v>999</v>
      </c>
      <c r="Q136" s="97"/>
    </row>
    <row r="137" spans="1:17" ht="12.75">
      <c r="A137" s="248">
        <v>131</v>
      </c>
      <c r="B137" s="95"/>
      <c r="C137" s="95"/>
      <c r="D137" s="96"/>
      <c r="E137" s="263"/>
      <c r="F137" s="114"/>
      <c r="G137" s="114"/>
      <c r="H137" s="404"/>
      <c r="I137" s="286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3"/>
        <v>999</v>
      </c>
      <c r="M137" s="283">
        <f t="shared" si="4"/>
        <v>999</v>
      </c>
      <c r="N137" s="278"/>
      <c r="O137" s="241"/>
      <c r="P137" s="115">
        <f t="shared" si="5"/>
        <v>999</v>
      </c>
      <c r="Q137" s="97"/>
    </row>
    <row r="138" spans="1:17" ht="12.75">
      <c r="A138" s="248">
        <v>132</v>
      </c>
      <c r="B138" s="95"/>
      <c r="C138" s="95"/>
      <c r="D138" s="96"/>
      <c r="E138" s="263"/>
      <c r="F138" s="114"/>
      <c r="G138" s="114"/>
      <c r="H138" s="404"/>
      <c r="I138" s="286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3"/>
        <v>999</v>
      </c>
      <c r="M138" s="283">
        <f t="shared" si="4"/>
        <v>999</v>
      </c>
      <c r="N138" s="278"/>
      <c r="O138" s="241"/>
      <c r="P138" s="115">
        <f t="shared" si="5"/>
        <v>999</v>
      </c>
      <c r="Q138" s="97"/>
    </row>
    <row r="139" spans="1:17" ht="12.75">
      <c r="A139" s="248">
        <v>133</v>
      </c>
      <c r="B139" s="95"/>
      <c r="C139" s="95"/>
      <c r="D139" s="96"/>
      <c r="E139" s="263"/>
      <c r="F139" s="114"/>
      <c r="G139" s="114"/>
      <c r="H139" s="404"/>
      <c r="I139" s="286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3"/>
        <v>999</v>
      </c>
      <c r="M139" s="283">
        <f t="shared" si="4"/>
        <v>999</v>
      </c>
      <c r="N139" s="278"/>
      <c r="O139" s="241"/>
      <c r="P139" s="115">
        <f t="shared" si="5"/>
        <v>999</v>
      </c>
      <c r="Q139" s="97"/>
    </row>
    <row r="140" spans="1:17" ht="12.75">
      <c r="A140" s="248">
        <v>134</v>
      </c>
      <c r="B140" s="95"/>
      <c r="C140" s="95"/>
      <c r="D140" s="96"/>
      <c r="E140" s="263"/>
      <c r="F140" s="114"/>
      <c r="G140" s="114"/>
      <c r="H140" s="404"/>
      <c r="I140" s="286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3"/>
        <v>999</v>
      </c>
      <c r="M140" s="283">
        <f t="shared" si="4"/>
        <v>999</v>
      </c>
      <c r="N140" s="278"/>
      <c r="O140" s="241"/>
      <c r="P140" s="115">
        <f t="shared" si="5"/>
        <v>999</v>
      </c>
      <c r="Q140" s="97"/>
    </row>
    <row r="141" spans="1:17" ht="12.75">
      <c r="A141" s="248">
        <v>135</v>
      </c>
      <c r="B141" s="95"/>
      <c r="C141" s="95"/>
      <c r="D141" s="96"/>
      <c r="E141" s="263"/>
      <c r="F141" s="114"/>
      <c r="G141" s="114"/>
      <c r="H141" s="404"/>
      <c r="I141" s="286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3"/>
        <v>999</v>
      </c>
      <c r="M141" s="283">
        <f t="shared" si="4"/>
        <v>999</v>
      </c>
      <c r="N141" s="278"/>
      <c r="O141" s="284"/>
      <c r="P141" s="285">
        <f t="shared" si="5"/>
        <v>999</v>
      </c>
      <c r="Q141" s="286"/>
    </row>
    <row r="142" spans="1:17" ht="12.75">
      <c r="A142" s="248">
        <v>136</v>
      </c>
      <c r="B142" s="95"/>
      <c r="C142" s="95"/>
      <c r="D142" s="96"/>
      <c r="E142" s="263"/>
      <c r="F142" s="114"/>
      <c r="G142" s="114"/>
      <c r="H142" s="404"/>
      <c r="I142" s="286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3"/>
        <v>999</v>
      </c>
      <c r="M142" s="283">
        <f t="shared" si="4"/>
        <v>999</v>
      </c>
      <c r="N142" s="278"/>
      <c r="O142" s="241"/>
      <c r="P142" s="115">
        <f t="shared" si="5"/>
        <v>999</v>
      </c>
      <c r="Q142" s="97"/>
    </row>
    <row r="143" spans="1:17" ht="12.75">
      <c r="A143" s="248">
        <v>137</v>
      </c>
      <c r="B143" s="95"/>
      <c r="C143" s="95"/>
      <c r="D143" s="96"/>
      <c r="E143" s="263"/>
      <c r="F143" s="114"/>
      <c r="G143" s="114"/>
      <c r="H143" s="404"/>
      <c r="I143" s="286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3"/>
        <v>999</v>
      </c>
      <c r="M143" s="283">
        <f t="shared" si="4"/>
        <v>999</v>
      </c>
      <c r="N143" s="278"/>
      <c r="O143" s="241"/>
      <c r="P143" s="115">
        <f t="shared" si="5"/>
        <v>999</v>
      </c>
      <c r="Q143" s="97"/>
    </row>
    <row r="144" spans="1:17" ht="12.75">
      <c r="A144" s="248">
        <v>138</v>
      </c>
      <c r="B144" s="95"/>
      <c r="C144" s="95"/>
      <c r="D144" s="96"/>
      <c r="E144" s="263"/>
      <c r="F144" s="114"/>
      <c r="G144" s="114"/>
      <c r="H144" s="404"/>
      <c r="I144" s="286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3"/>
        <v>999</v>
      </c>
      <c r="M144" s="283">
        <f t="shared" si="4"/>
        <v>999</v>
      </c>
      <c r="N144" s="278"/>
      <c r="O144" s="241"/>
      <c r="P144" s="115">
        <f t="shared" si="5"/>
        <v>999</v>
      </c>
      <c r="Q144" s="97"/>
    </row>
    <row r="145" spans="1:17" ht="12.75">
      <c r="A145" s="248">
        <v>139</v>
      </c>
      <c r="B145" s="95"/>
      <c r="C145" s="95"/>
      <c r="D145" s="96"/>
      <c r="E145" s="263"/>
      <c r="F145" s="114"/>
      <c r="G145" s="114"/>
      <c r="H145" s="404"/>
      <c r="I145" s="286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3"/>
        <v>999</v>
      </c>
      <c r="M145" s="283">
        <f t="shared" si="4"/>
        <v>999</v>
      </c>
      <c r="N145" s="278"/>
      <c r="O145" s="241"/>
      <c r="P145" s="115">
        <f t="shared" si="5"/>
        <v>999</v>
      </c>
      <c r="Q145" s="97"/>
    </row>
    <row r="146" spans="1:17" ht="12.75">
      <c r="A146" s="248">
        <v>140</v>
      </c>
      <c r="B146" s="95"/>
      <c r="C146" s="95"/>
      <c r="D146" s="96"/>
      <c r="E146" s="263"/>
      <c r="F146" s="114"/>
      <c r="G146" s="114"/>
      <c r="H146" s="404"/>
      <c r="I146" s="286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3"/>
        <v>999</v>
      </c>
      <c r="M146" s="283">
        <f t="shared" si="4"/>
        <v>999</v>
      </c>
      <c r="N146" s="278"/>
      <c r="O146" s="241"/>
      <c r="P146" s="115">
        <f t="shared" si="5"/>
        <v>999</v>
      </c>
      <c r="Q146" s="97"/>
    </row>
    <row r="147" spans="1:17" ht="12.75">
      <c r="A147" s="248">
        <v>141</v>
      </c>
      <c r="B147" s="95"/>
      <c r="C147" s="95"/>
      <c r="D147" s="96"/>
      <c r="E147" s="263"/>
      <c r="F147" s="114"/>
      <c r="G147" s="114"/>
      <c r="H147" s="404"/>
      <c r="I147" s="286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3"/>
        <v>999</v>
      </c>
      <c r="M147" s="283">
        <f t="shared" si="4"/>
        <v>999</v>
      </c>
      <c r="N147" s="278"/>
      <c r="O147" s="241"/>
      <c r="P147" s="115">
        <f t="shared" si="5"/>
        <v>999</v>
      </c>
      <c r="Q147" s="97"/>
    </row>
    <row r="148" spans="1:17" ht="12.75">
      <c r="A148" s="248">
        <v>142</v>
      </c>
      <c r="B148" s="95"/>
      <c r="C148" s="95"/>
      <c r="D148" s="96"/>
      <c r="E148" s="263"/>
      <c r="F148" s="114"/>
      <c r="G148" s="114"/>
      <c r="H148" s="404"/>
      <c r="I148" s="286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3"/>
        <v>999</v>
      </c>
      <c r="M148" s="283">
        <f t="shared" si="4"/>
        <v>999</v>
      </c>
      <c r="N148" s="278"/>
      <c r="O148" s="284"/>
      <c r="P148" s="285">
        <f t="shared" si="5"/>
        <v>999</v>
      </c>
      <c r="Q148" s="286"/>
    </row>
    <row r="149" spans="1:17" ht="12.75">
      <c r="A149" s="248">
        <v>143</v>
      </c>
      <c r="B149" s="95"/>
      <c r="C149" s="95"/>
      <c r="D149" s="96"/>
      <c r="E149" s="263"/>
      <c r="F149" s="114"/>
      <c r="G149" s="114"/>
      <c r="H149" s="404"/>
      <c r="I149" s="286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3"/>
        <v>999</v>
      </c>
      <c r="M149" s="283">
        <f t="shared" si="4"/>
        <v>999</v>
      </c>
      <c r="N149" s="278"/>
      <c r="O149" s="241"/>
      <c r="P149" s="115">
        <f t="shared" si="5"/>
        <v>999</v>
      </c>
      <c r="Q149" s="97"/>
    </row>
    <row r="150" spans="1:17" ht="12.75">
      <c r="A150" s="248">
        <v>144</v>
      </c>
      <c r="B150" s="95"/>
      <c r="C150" s="95"/>
      <c r="D150" s="96"/>
      <c r="E150" s="263"/>
      <c r="F150" s="114"/>
      <c r="G150" s="114"/>
      <c r="H150" s="404"/>
      <c r="I150" s="286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3"/>
        <v>999</v>
      </c>
      <c r="M150" s="283">
        <f t="shared" si="4"/>
        <v>999</v>
      </c>
      <c r="N150" s="278"/>
      <c r="O150" s="241"/>
      <c r="P150" s="115">
        <f t="shared" si="5"/>
        <v>999</v>
      </c>
      <c r="Q150" s="97"/>
    </row>
    <row r="151" spans="1:17" ht="12.75">
      <c r="A151" s="248">
        <v>145</v>
      </c>
      <c r="B151" s="95"/>
      <c r="C151" s="95"/>
      <c r="D151" s="96"/>
      <c r="E151" s="263"/>
      <c r="F151" s="114"/>
      <c r="G151" s="114"/>
      <c r="H151" s="404"/>
      <c r="I151" s="286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3"/>
        <v>999</v>
      </c>
      <c r="M151" s="283">
        <f t="shared" si="4"/>
        <v>999</v>
      </c>
      <c r="N151" s="278"/>
      <c r="O151" s="241"/>
      <c r="P151" s="115">
        <f t="shared" si="5"/>
        <v>999</v>
      </c>
      <c r="Q151" s="97"/>
    </row>
    <row r="152" spans="1:17" ht="12.75">
      <c r="A152" s="248">
        <v>146</v>
      </c>
      <c r="B152" s="95"/>
      <c r="C152" s="95"/>
      <c r="D152" s="96"/>
      <c r="E152" s="263"/>
      <c r="F152" s="114"/>
      <c r="G152" s="114"/>
      <c r="H152" s="404"/>
      <c r="I152" s="286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3"/>
        <v>999</v>
      </c>
      <c r="M152" s="283">
        <f t="shared" si="4"/>
        <v>999</v>
      </c>
      <c r="N152" s="278"/>
      <c r="O152" s="241"/>
      <c r="P152" s="115">
        <f t="shared" si="5"/>
        <v>999</v>
      </c>
      <c r="Q152" s="97"/>
    </row>
    <row r="153" spans="1:17" ht="12.75">
      <c r="A153" s="248">
        <v>147</v>
      </c>
      <c r="B153" s="95"/>
      <c r="C153" s="95"/>
      <c r="D153" s="96"/>
      <c r="E153" s="263"/>
      <c r="F153" s="114"/>
      <c r="G153" s="114"/>
      <c r="H153" s="404"/>
      <c r="I153" s="286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3"/>
        <v>999</v>
      </c>
      <c r="M153" s="283">
        <f t="shared" si="4"/>
        <v>999</v>
      </c>
      <c r="N153" s="278"/>
      <c r="O153" s="241"/>
      <c r="P153" s="115">
        <f t="shared" si="5"/>
        <v>999</v>
      </c>
      <c r="Q153" s="97"/>
    </row>
    <row r="154" spans="1:17" ht="12.75">
      <c r="A154" s="248">
        <v>148</v>
      </c>
      <c r="B154" s="95"/>
      <c r="C154" s="95"/>
      <c r="D154" s="96"/>
      <c r="E154" s="263"/>
      <c r="F154" s="114"/>
      <c r="G154" s="114"/>
      <c r="H154" s="404"/>
      <c r="I154" s="286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3"/>
        <v>999</v>
      </c>
      <c r="M154" s="283">
        <f t="shared" si="4"/>
        <v>999</v>
      </c>
      <c r="N154" s="278"/>
      <c r="O154" s="241"/>
      <c r="P154" s="115">
        <f t="shared" si="5"/>
        <v>999</v>
      </c>
      <c r="Q154" s="97"/>
    </row>
    <row r="155" spans="1:17" ht="12.75">
      <c r="A155" s="248">
        <v>149</v>
      </c>
      <c r="B155" s="95"/>
      <c r="C155" s="95"/>
      <c r="D155" s="96"/>
      <c r="E155" s="263"/>
      <c r="F155" s="114"/>
      <c r="G155" s="114"/>
      <c r="H155" s="404"/>
      <c r="I155" s="286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3"/>
        <v>999</v>
      </c>
      <c r="M155" s="283">
        <f t="shared" si="4"/>
        <v>999</v>
      </c>
      <c r="N155" s="278"/>
      <c r="O155" s="241"/>
      <c r="P155" s="115">
        <f t="shared" si="5"/>
        <v>999</v>
      </c>
      <c r="Q155" s="97"/>
    </row>
    <row r="156" spans="1:17" ht="12.75">
      <c r="A156" s="248">
        <v>150</v>
      </c>
      <c r="B156" s="95"/>
      <c r="C156" s="95"/>
      <c r="D156" s="96"/>
      <c r="E156" s="263"/>
      <c r="F156" s="114"/>
      <c r="G156" s="114"/>
      <c r="H156" s="404"/>
      <c r="I156" s="286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3"/>
        <v>999</v>
      </c>
      <c r="M156" s="283">
        <f t="shared" si="4"/>
        <v>999</v>
      </c>
      <c r="N156" s="278"/>
      <c r="O156" s="241"/>
      <c r="P156" s="115">
        <f t="shared" si="5"/>
        <v>999</v>
      </c>
      <c r="Q156" s="97"/>
    </row>
  </sheetData>
  <sheetProtection/>
  <conditionalFormatting sqref="E7:E156">
    <cfRule type="expression" priority="16" dxfId="17" stopIfTrue="1">
      <formula>AND(ROUNDDOWN(($A$4-E7)/365.25,0)&lt;=13,G7&lt;&gt;"OK")</formula>
    </cfRule>
    <cfRule type="expression" priority="17" dxfId="16" stopIfTrue="1">
      <formula>AND(ROUNDDOWN(($A$4-E7)/365.25,0)&lt;=14,G7&lt;&gt;"OK")</formula>
    </cfRule>
    <cfRule type="expression" priority="18" dxfId="15" stopIfTrue="1">
      <formula>AND(ROUNDDOWN(($A$4-E7)/365.25,0)&lt;=17,G7&lt;&gt;"OK")</formula>
    </cfRule>
  </conditionalFormatting>
  <conditionalFormatting sqref="J7:J156">
    <cfRule type="cellIs" priority="15" dxfId="23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17" stopIfTrue="1">
      <formula>AND(ROUNDDOWN(($A$4-E7)/365.25,0)&lt;=13,G7&lt;&gt;"OK")</formula>
    </cfRule>
    <cfRule type="expression" priority="12" dxfId="16" stopIfTrue="1">
      <formula>AND(ROUNDDOWN(($A$4-E7)/365.25,0)&lt;=14,G7&lt;&gt;"OK")</formula>
    </cfRule>
    <cfRule type="expression" priority="13" dxfId="15" stopIfTrue="1">
      <formula>AND(ROUNDDOWN(($A$4-E7)/365.25,0)&lt;=17,G7&lt;&gt;"OK")</formula>
    </cfRule>
  </conditionalFormatting>
  <conditionalFormatting sqref="J7:J14">
    <cfRule type="cellIs" priority="10" dxfId="23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17" stopIfTrue="1">
      <formula>AND(ROUNDDOWN(($A$4-E7)/365.25,0)&lt;=13,G7&lt;&gt;"OK")</formula>
    </cfRule>
    <cfRule type="expression" priority="7" dxfId="16" stopIfTrue="1">
      <formula>AND(ROUNDDOWN(($A$4-E7)/365.25,0)&lt;=14,G7&lt;&gt;"OK")</formula>
    </cfRule>
    <cfRule type="expression" priority="8" dxfId="15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17" stopIfTrue="1">
      <formula>AND(ROUNDDOWN(($A$4-E7)/365.25,0)&lt;=13,G7&lt;&gt;"OK")</formula>
    </cfRule>
    <cfRule type="expression" priority="3" dxfId="16" stopIfTrue="1">
      <formula>AND(ROUNDDOWN(($A$4-E7)/365.25,0)&lt;=14,G7&lt;&gt;"OK")</formula>
    </cfRule>
    <cfRule type="expression" priority="4" dxfId="15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2020-07-15T12:29:09Z</cp:lastPrinted>
  <dcterms:created xsi:type="dcterms:W3CDTF">1998-01-18T23:10:02Z</dcterms:created>
  <dcterms:modified xsi:type="dcterms:W3CDTF">2020-09-03T23:37:46Z</dcterms:modified>
  <cp:category>Forms</cp:category>
  <cp:version/>
  <cp:contentType/>
  <cp:contentStatus/>
</cp:coreProperties>
</file>